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Q18" i="1"/>
  <c r="Q19" i="1" s="1"/>
  <c r="M18" i="1"/>
  <c r="M19" i="1" s="1"/>
  <c r="F18" i="1"/>
  <c r="F19" i="1" s="1"/>
  <c r="D18" i="1"/>
  <c r="T17" i="1"/>
  <c r="R17" i="1"/>
  <c r="Q17" i="1"/>
  <c r="P17" i="1"/>
  <c r="O17" i="1"/>
  <c r="N17" i="1"/>
  <c r="L17" i="1"/>
  <c r="L18" i="1" s="1"/>
  <c r="L19" i="1" s="1"/>
  <c r="K17" i="1"/>
  <c r="K18" i="1" s="1"/>
  <c r="K19" i="1" s="1"/>
  <c r="J17" i="1"/>
  <c r="H17" i="1"/>
  <c r="G17" i="1"/>
  <c r="I17" i="1" s="1"/>
  <c r="F17" i="1"/>
  <c r="T16" i="1"/>
  <c r="T18" i="1" s="1"/>
  <c r="T19" i="1" s="1"/>
  <c r="S16" i="1"/>
  <c r="S18" i="1" s="1"/>
  <c r="S19" i="1" s="1"/>
  <c r="R16" i="1"/>
  <c r="R18" i="1" s="1"/>
  <c r="R19" i="1" s="1"/>
  <c r="Q16" i="1"/>
  <c r="P16" i="1"/>
  <c r="P18" i="1" s="1"/>
  <c r="P19" i="1" s="1"/>
  <c r="O16" i="1"/>
  <c r="O18" i="1" s="1"/>
  <c r="O19" i="1" s="1"/>
  <c r="N16" i="1"/>
  <c r="N18" i="1" s="1"/>
  <c r="N19" i="1" s="1"/>
  <c r="K16" i="1"/>
  <c r="J16" i="1"/>
  <c r="J18" i="1" s="1"/>
  <c r="J19" i="1" s="1"/>
  <c r="H16" i="1"/>
  <c r="H18" i="1" s="1"/>
  <c r="H19" i="1" s="1"/>
  <c r="G16" i="1"/>
  <c r="G18" i="1" s="1"/>
  <c r="G19" i="1" s="1"/>
  <c r="F16" i="1"/>
  <c r="I12" i="1"/>
  <c r="E9" i="1"/>
  <c r="T8" i="1"/>
  <c r="T9" i="1" s="1"/>
  <c r="S8" i="1"/>
  <c r="S9" i="1" s="1"/>
  <c r="R8" i="1"/>
  <c r="R9" i="1" s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D8" i="1"/>
  <c r="A8" i="1"/>
  <c r="I6" i="1"/>
  <c r="A4" i="1"/>
  <c r="I16" i="1" l="1"/>
  <c r="I18" i="1" s="1"/>
  <c r="I19" i="1" s="1"/>
</calcChain>
</file>

<file path=xl/sharedStrings.xml><?xml version="1.0" encoding="utf-8"?>
<sst xmlns="http://schemas.openxmlformats.org/spreadsheetml/2006/main" count="40" uniqueCount="36">
  <si>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</si>
  <si>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</si>
  <si>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</si>
  <si>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</si>
  <si>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</si>
  <si>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</si>
  <si>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</si>
  <si>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</si>
  <si>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</si>
  <si>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</si>
  <si>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</si>
  <si>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</si>
  <si>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</si>
  <si>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</si>
  <si>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</si>
  <si>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</si>
  <si>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</si>
  <si>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</si>
  <si>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</si>
  <si>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</si>
  <si>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</si>
  <si>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Пудинг из творога со сметанным соусом 150/33</t>
  </si>
  <si>
    <t>Чай с лимоном</t>
  </si>
  <si>
    <t>ПР</t>
  </si>
  <si>
    <t>Молоко ''Авишка''</t>
  </si>
  <si>
    <t>% от суточной нормы</t>
  </si>
  <si>
    <t>Обед (полноценный рацион питания)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</si>
  <si>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</si>
  <si>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</si>
  <si>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</si>
  <si>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</si>
  <si>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</si>
  <si>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Хлеб ржано-пшеничный</t>
  </si>
  <si>
    <t>Хлеб пшеничный</t>
  </si>
  <si>
    <t>2,,25</t>
  </si>
  <si>
    <t>Итого за Обед (полноценный рацион питания)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</si>
</sst>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left" indent="1"/>
    </xf>
    <xf numFmtId="2" fontId="2" fillId="2" borderId="5" xfId="0" applyNumberFormat="1" applyFont="1" applyFill="1" applyBorder="1" applyAlignment="1">
      <alignment horizontal="left" indent="1"/>
    </xf>
    <xf numFmtId="2" fontId="2" fillId="2" borderId="6" xfId="0" applyNumberFormat="1" applyFont="1" applyFill="1" applyBorder="1" applyAlignment="1">
      <alignment horizontal="left" inden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left" vertical="center" wrapText="1"/>
    </xf>
    <xf numFmtId="1" fontId="1" fillId="3" borderId="13" xfId="1" applyNumberFormat="1" applyFont="1" applyFill="1" applyBorder="1" applyAlignment="1">
      <alignment horizontal="center" vertical="center"/>
    </xf>
    <xf numFmtId="2" fontId="1" fillId="3" borderId="13" xfId="1" applyNumberFormat="1" applyFont="1" applyFill="1" applyBorder="1" applyAlignment="1">
      <alignment horizontal="left" vertical="center" wrapText="1"/>
    </xf>
    <xf numFmtId="0" fontId="1" fillId="3" borderId="13" xfId="1" applyNumberFormat="1" applyFont="1" applyFill="1" applyBorder="1" applyAlignment="1">
      <alignment horizontal="center" vertical="top"/>
    </xf>
    <xf numFmtId="2" fontId="2" fillId="3" borderId="14" xfId="0" applyNumberFormat="1" applyFont="1" applyFill="1" applyBorder="1" applyAlignment="1"/>
    <xf numFmtId="2" fontId="1" fillId="3" borderId="13" xfId="1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10" fontId="2" fillId="2" borderId="4" xfId="0" applyNumberFormat="1" applyFont="1" applyFill="1" applyBorder="1" applyAlignment="1">
      <alignment horizontal="left"/>
    </xf>
    <xf numFmtId="10" fontId="2" fillId="2" borderId="5" xfId="0" applyNumberFormat="1" applyFont="1" applyFill="1" applyBorder="1" applyAlignment="1">
      <alignment horizontal="left"/>
    </xf>
    <xf numFmtId="10" fontId="2" fillId="2" borderId="6" xfId="0" applyNumberFormat="1" applyFont="1" applyFill="1" applyBorder="1" applyAlignment="1">
      <alignment horizontal="left"/>
    </xf>
    <xf numFmtId="2" fontId="2" fillId="2" borderId="6" xfId="0" applyNumberFormat="1" applyFont="1" applyFill="1" applyBorder="1" applyAlignment="1">
      <alignment horizontal="left"/>
    </xf>
    <xf numFmtId="10" fontId="2" fillId="2" borderId="10" xfId="0" applyNumberFormat="1" applyFont="1" applyFill="1" applyBorder="1" applyAlignment="1">
      <alignment horizontal="center" vertical="top"/>
    </xf>
    <xf numFmtId="165" fontId="2" fillId="2" borderId="10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center"/>
    </xf>
    <xf numFmtId="166" fontId="1" fillId="2" borderId="10" xfId="0" applyNumberFormat="1" applyFont="1" applyFill="1" applyBorder="1" applyAlignment="1">
      <alignment horizontal="center" vertical="top"/>
    </xf>
    <xf numFmtId="0" fontId="1" fillId="3" borderId="15" xfId="1" applyNumberFormat="1" applyFont="1" applyFill="1" applyBorder="1" applyAlignment="1">
      <alignment horizontal="left" vertical="center" wrapText="1"/>
    </xf>
    <xf numFmtId="0" fontId="1" fillId="3" borderId="16" xfId="1" applyNumberFormat="1" applyFont="1" applyFill="1" applyBorder="1" applyAlignment="1">
      <alignment horizontal="left" vertical="center" wrapText="1"/>
    </xf>
    <xf numFmtId="1" fontId="1" fillId="3" borderId="13" xfId="1" applyNumberFormat="1" applyFont="1" applyFill="1" applyBorder="1" applyAlignment="1">
      <alignment horizontal="center" vertical="top"/>
    </xf>
    <xf numFmtId="2" fontId="1" fillId="3" borderId="13" xfId="1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5" xfId="0" applyNumberFormat="1" applyFont="1" applyFill="1" applyBorder="1" applyAlignment="1">
      <alignment horizontal="left"/>
    </xf>
    <xf numFmtId="10" fontId="2" fillId="2" borderId="5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A4" sqref="A4:XFD4"/>
    </sheetView>
  </sheetViews>
  <sheetFormatPr defaultRowHeight="14.4" x14ac:dyDescent="0.3"/>
  <sheetData>
    <row r="1" spans="1:20" x14ac:dyDescent="0.3">
      <c r="A1" s="1" t="s">
        <v>0</v>
      </c>
      <c r="B1" s="2" t="s">
        <v>1</v>
      </c>
      <c r="C1" s="3"/>
      <c r="D1" s="1" t="s">
        <v>2</v>
      </c>
      <c r="E1" s="4"/>
      <c r="F1" s="5" t="s">
        <v>3</v>
      </c>
      <c r="G1" s="6"/>
      <c r="H1" s="7"/>
      <c r="I1" s="1" t="s">
        <v>4</v>
      </c>
      <c r="J1" s="5" t="s">
        <v>5</v>
      </c>
      <c r="K1" s="6"/>
      <c r="L1" s="6"/>
      <c r="M1" s="6"/>
      <c r="N1" s="7"/>
      <c r="O1" s="5" t="s">
        <v>6</v>
      </c>
      <c r="P1" s="6"/>
      <c r="Q1" s="6"/>
      <c r="R1" s="6"/>
      <c r="S1" s="6"/>
      <c r="T1" s="7"/>
    </row>
    <row r="2" spans="1:20" x14ac:dyDescent="0.3">
      <c r="A2" s="8"/>
      <c r="B2" s="9"/>
      <c r="C2" s="10"/>
      <c r="D2" s="8"/>
      <c r="E2" s="11"/>
      <c r="F2" s="12" t="s">
        <v>7</v>
      </c>
      <c r="G2" s="13" t="s">
        <v>8</v>
      </c>
      <c r="H2" s="13" t="s">
        <v>9</v>
      </c>
      <c r="I2" s="8"/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</row>
    <row r="3" spans="1:20" x14ac:dyDescent="0.3">
      <c r="A3" s="14">
        <v>1</v>
      </c>
      <c r="B3" s="15">
        <v>2</v>
      </c>
      <c r="C3" s="16"/>
      <c r="D3" s="17">
        <v>3</v>
      </c>
      <c r="E3" s="17"/>
      <c r="F3" s="18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</row>
    <row r="4" spans="1:20" ht="21.6" customHeight="1" x14ac:dyDescent="0.3">
      <c r="A4" s="19">
        <f>A67</f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ht="34.200000000000003" customHeight="1" x14ac:dyDescent="0.3">
      <c r="A5" s="14">
        <v>362</v>
      </c>
      <c r="B5" s="22" t="s">
        <v>21</v>
      </c>
      <c r="C5" s="23"/>
      <c r="D5" s="24">
        <v>183</v>
      </c>
      <c r="E5" s="25">
        <v>73.77</v>
      </c>
      <c r="F5" s="25">
        <v>14.04</v>
      </c>
      <c r="G5" s="25">
        <v>13.53</v>
      </c>
      <c r="H5" s="25">
        <v>29.65</v>
      </c>
      <c r="I5" s="25">
        <v>296.60000000000002</v>
      </c>
      <c r="J5" s="25">
        <v>0.24</v>
      </c>
      <c r="K5" s="25">
        <v>0.38</v>
      </c>
      <c r="L5" s="25">
        <v>0.88</v>
      </c>
      <c r="M5" s="26">
        <v>0.2</v>
      </c>
      <c r="N5" s="27">
        <v>1.28</v>
      </c>
      <c r="O5" s="25">
        <v>203.25</v>
      </c>
      <c r="P5" s="25">
        <v>390.21</v>
      </c>
      <c r="Q5" s="24">
        <v>1.1200000000000001</v>
      </c>
      <c r="R5" s="26">
        <v>1.9E-2</v>
      </c>
      <c r="S5" s="25">
        <v>88.36</v>
      </c>
      <c r="T5" s="25">
        <v>2.38</v>
      </c>
    </row>
    <row r="6" spans="1:20" x14ac:dyDescent="0.3">
      <c r="A6" s="14">
        <v>377</v>
      </c>
      <c r="B6" s="28" t="s">
        <v>22</v>
      </c>
      <c r="C6" s="29"/>
      <c r="D6" s="24">
        <v>200</v>
      </c>
      <c r="E6" s="25">
        <v>4.53</v>
      </c>
      <c r="F6" s="25">
        <v>0.26</v>
      </c>
      <c r="G6" s="25">
        <v>0.06</v>
      </c>
      <c r="H6" s="25">
        <v>15.22</v>
      </c>
      <c r="I6" s="25">
        <f>F6*4+G6*9+H6*4</f>
        <v>62.46</v>
      </c>
      <c r="J6" s="25">
        <v>0</v>
      </c>
      <c r="K6" s="25">
        <v>0.01</v>
      </c>
      <c r="L6" s="25">
        <v>2.9</v>
      </c>
      <c r="M6" s="27">
        <v>0</v>
      </c>
      <c r="N6" s="25">
        <v>0.06</v>
      </c>
      <c r="O6" s="25">
        <v>8.0500000000000007</v>
      </c>
      <c r="P6" s="25">
        <v>9.7799999999999994</v>
      </c>
      <c r="Q6" s="25">
        <v>1.7000000000000001E-2</v>
      </c>
      <c r="R6" s="26">
        <v>0</v>
      </c>
      <c r="S6" s="25">
        <v>5.24</v>
      </c>
      <c r="T6" s="25">
        <v>0.87</v>
      </c>
    </row>
    <row r="7" spans="1:20" x14ac:dyDescent="0.3">
      <c r="A7" s="30" t="s">
        <v>23</v>
      </c>
      <c r="B7" s="31" t="s">
        <v>24</v>
      </c>
      <c r="C7" s="31"/>
      <c r="D7" s="32">
        <v>200</v>
      </c>
      <c r="E7" s="33"/>
      <c r="F7" s="34">
        <v>5.6</v>
      </c>
      <c r="G7" s="34">
        <v>6.4</v>
      </c>
      <c r="H7" s="34">
        <v>9.4</v>
      </c>
      <c r="I7" s="34">
        <v>117.6</v>
      </c>
      <c r="J7" s="34">
        <v>0.08</v>
      </c>
      <c r="K7" s="34">
        <v>0.307</v>
      </c>
      <c r="L7" s="34">
        <v>2.6</v>
      </c>
      <c r="M7" s="34">
        <v>6.7000000000000004E-2</v>
      </c>
      <c r="N7" s="34">
        <v>0.29199999999999998</v>
      </c>
      <c r="O7" s="34">
        <v>240</v>
      </c>
      <c r="P7" s="34">
        <v>180</v>
      </c>
      <c r="Q7" s="34">
        <v>0.8</v>
      </c>
      <c r="R7" s="34">
        <v>1.7999999999999999E-2</v>
      </c>
      <c r="S7" s="34">
        <v>28</v>
      </c>
      <c r="T7" s="34">
        <v>0.12</v>
      </c>
    </row>
    <row r="8" spans="1:20" x14ac:dyDescent="0.3">
      <c r="A8" s="35">
        <f>A72</f>
        <v>0</v>
      </c>
      <c r="B8" s="36"/>
      <c r="C8" s="36"/>
      <c r="D8" s="37">
        <f>SUM(D5:D7)</f>
        <v>583</v>
      </c>
      <c r="E8" s="38">
        <v>78.3</v>
      </c>
      <c r="F8" s="38">
        <f t="shared" ref="F8:T8" si="0">SUM(F5:F7)</f>
        <v>19.899999999999999</v>
      </c>
      <c r="G8" s="38">
        <f t="shared" si="0"/>
        <v>19.990000000000002</v>
      </c>
      <c r="H8" s="38">
        <f t="shared" si="0"/>
        <v>54.269999999999996</v>
      </c>
      <c r="I8" s="38">
        <f t="shared" si="0"/>
        <v>476.65999999999997</v>
      </c>
      <c r="J8" s="38">
        <f t="shared" si="0"/>
        <v>0.32</v>
      </c>
      <c r="K8" s="38">
        <f t="shared" si="0"/>
        <v>0.69700000000000006</v>
      </c>
      <c r="L8" s="38">
        <f t="shared" si="0"/>
        <v>6.38</v>
      </c>
      <c r="M8" s="38">
        <f t="shared" si="0"/>
        <v>0.26700000000000002</v>
      </c>
      <c r="N8" s="38">
        <f t="shared" si="0"/>
        <v>1.6320000000000001</v>
      </c>
      <c r="O8" s="38">
        <f t="shared" si="0"/>
        <v>451.3</v>
      </c>
      <c r="P8" s="38">
        <f t="shared" si="0"/>
        <v>579.99</v>
      </c>
      <c r="Q8" s="38">
        <f t="shared" si="0"/>
        <v>1.9370000000000001</v>
      </c>
      <c r="R8" s="38">
        <f t="shared" si="0"/>
        <v>3.6999999999999998E-2</v>
      </c>
      <c r="S8" s="38">
        <f t="shared" si="0"/>
        <v>121.6</v>
      </c>
      <c r="T8" s="38">
        <f t="shared" si="0"/>
        <v>3.37</v>
      </c>
    </row>
    <row r="9" spans="1:20" x14ac:dyDescent="0.3">
      <c r="A9" s="39" t="s">
        <v>25</v>
      </c>
      <c r="B9" s="40"/>
      <c r="C9" s="40"/>
      <c r="D9" s="41"/>
      <c r="E9" s="42">
        <f>77.9-E8</f>
        <v>-0.39999999999999147</v>
      </c>
      <c r="F9" s="43" t="e">
        <f t="shared" ref="F9:T9" si="1">F8/F26</f>
        <v>#DIV/0!</v>
      </c>
      <c r="G9" s="43" t="e">
        <f t="shared" si="1"/>
        <v>#DIV/0!</v>
      </c>
      <c r="H9" s="43" t="e">
        <f t="shared" si="1"/>
        <v>#DIV/0!</v>
      </c>
      <c r="I9" s="43" t="e">
        <f t="shared" si="1"/>
        <v>#DIV/0!</v>
      </c>
      <c r="J9" s="43" t="e">
        <f t="shared" si="1"/>
        <v>#DIV/0!</v>
      </c>
      <c r="K9" s="43" t="e">
        <f t="shared" si="1"/>
        <v>#DIV/0!</v>
      </c>
      <c r="L9" s="43" t="e">
        <f t="shared" si="1"/>
        <v>#DIV/0!</v>
      </c>
      <c r="M9" s="43" t="e">
        <f t="shared" si="1"/>
        <v>#DIV/0!</v>
      </c>
      <c r="N9" s="43" t="e">
        <f t="shared" si="1"/>
        <v>#DIV/0!</v>
      </c>
      <c r="O9" s="44" t="e">
        <f t="shared" si="1"/>
        <v>#DIV/0!</v>
      </c>
      <c r="P9" s="43" t="e">
        <f t="shared" si="1"/>
        <v>#DIV/0!</v>
      </c>
      <c r="Q9" s="43" t="e">
        <f t="shared" si="1"/>
        <v>#DIV/0!</v>
      </c>
      <c r="R9" s="43" t="e">
        <f t="shared" si="1"/>
        <v>#DIV/0!</v>
      </c>
      <c r="S9" s="43" t="e">
        <f t="shared" si="1"/>
        <v>#DIV/0!</v>
      </c>
      <c r="T9" s="44" t="e">
        <f t="shared" si="1"/>
        <v>#DIV/0!</v>
      </c>
    </row>
    <row r="10" spans="1:20" x14ac:dyDescent="0.3">
      <c r="A10" s="45" t="s">
        <v>26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</row>
    <row r="11" spans="1:20" ht="34.799999999999997" customHeight="1" x14ac:dyDescent="0.3">
      <c r="A11" s="48" t="s">
        <v>23</v>
      </c>
      <c r="B11" s="22" t="s">
        <v>27</v>
      </c>
      <c r="C11" s="23"/>
      <c r="D11" s="49">
        <v>100</v>
      </c>
      <c r="E11" s="49">
        <v>11.22</v>
      </c>
      <c r="F11" s="50">
        <v>1.5669999999999999</v>
      </c>
      <c r="G11" s="50">
        <v>12.032999999999999</v>
      </c>
      <c r="H11" s="50">
        <v>8.7829999999999995</v>
      </c>
      <c r="I11" s="50">
        <v>149.69999999999999</v>
      </c>
      <c r="J11" s="51">
        <v>0.05</v>
      </c>
      <c r="K11" s="50">
        <v>0.05</v>
      </c>
      <c r="L11" s="50">
        <v>20.667000000000002</v>
      </c>
      <c r="M11" s="51">
        <v>2E-3</v>
      </c>
      <c r="N11" s="49">
        <v>2.5</v>
      </c>
      <c r="O11" s="50">
        <v>32.832999999999998</v>
      </c>
      <c r="P11" s="50">
        <v>33.85</v>
      </c>
      <c r="Q11" s="51">
        <v>0.5</v>
      </c>
      <c r="R11" s="51">
        <v>2E-3</v>
      </c>
      <c r="S11" s="50">
        <v>16.632999999999999</v>
      </c>
      <c r="T11" s="50">
        <v>0.56699999999999995</v>
      </c>
    </row>
    <row r="12" spans="1:20" ht="30.6" customHeight="1" x14ac:dyDescent="0.3">
      <c r="A12" s="14">
        <v>82</v>
      </c>
      <c r="B12" s="22" t="s">
        <v>28</v>
      </c>
      <c r="C12" s="23"/>
      <c r="D12" s="27">
        <v>250</v>
      </c>
      <c r="E12" s="27">
        <v>11.98</v>
      </c>
      <c r="F12" s="25">
        <v>2.4300000000000002</v>
      </c>
      <c r="G12" s="25">
        <v>3.12</v>
      </c>
      <c r="H12" s="25">
        <v>12.01</v>
      </c>
      <c r="I12" s="25">
        <f>F12*4+G12*9+H12*4</f>
        <v>85.84</v>
      </c>
      <c r="J12" s="27">
        <v>6.4000000000000001E-2</v>
      </c>
      <c r="K12" s="27">
        <v>6.4000000000000001E-2</v>
      </c>
      <c r="L12" s="25">
        <v>20.98</v>
      </c>
      <c r="M12" s="26">
        <v>7.5999999999999998E-2</v>
      </c>
      <c r="N12" s="25">
        <v>0.25700000000000001</v>
      </c>
      <c r="O12" s="25">
        <v>49.59</v>
      </c>
      <c r="P12" s="25">
        <v>58.68</v>
      </c>
      <c r="Q12" s="25">
        <v>0.746</v>
      </c>
      <c r="R12" s="26">
        <v>1.0999999999999999E-2</v>
      </c>
      <c r="S12" s="25">
        <v>25.43</v>
      </c>
      <c r="T12" s="25">
        <v>1.32</v>
      </c>
    </row>
    <row r="13" spans="1:20" ht="30" customHeight="1" x14ac:dyDescent="0.3">
      <c r="A13" s="52">
        <v>232</v>
      </c>
      <c r="B13" s="22" t="s">
        <v>29</v>
      </c>
      <c r="C13" s="23"/>
      <c r="D13" s="24">
        <v>120</v>
      </c>
      <c r="E13" s="25">
        <v>43.27</v>
      </c>
      <c r="F13" s="25">
        <v>24.24</v>
      </c>
      <c r="G13" s="25">
        <v>14.48</v>
      </c>
      <c r="H13" s="25">
        <v>2.4900000000000002</v>
      </c>
      <c r="I13" s="25">
        <v>237.3</v>
      </c>
      <c r="J13" s="25">
        <v>0.24</v>
      </c>
      <c r="K13" s="25">
        <v>0.20399999999999999</v>
      </c>
      <c r="L13" s="25">
        <v>3.15</v>
      </c>
      <c r="M13" s="26">
        <v>3.6999999999999998E-2</v>
      </c>
      <c r="N13" s="25">
        <v>0.4</v>
      </c>
      <c r="O13" s="25">
        <v>103.33</v>
      </c>
      <c r="P13" s="25">
        <v>50.11</v>
      </c>
      <c r="Q13" s="53">
        <v>1.0669999999999999</v>
      </c>
      <c r="R13" s="53">
        <v>5.2999999999999999E-2</v>
      </c>
      <c r="S13" s="25">
        <v>34.75</v>
      </c>
      <c r="T13" s="25">
        <v>1.095</v>
      </c>
    </row>
    <row r="14" spans="1:20" ht="31.2" customHeight="1" x14ac:dyDescent="0.3">
      <c r="A14" s="52">
        <v>312</v>
      </c>
      <c r="B14" s="22" t="s">
        <v>30</v>
      </c>
      <c r="C14" s="23"/>
      <c r="D14" s="24">
        <v>180</v>
      </c>
      <c r="E14" s="25">
        <v>21.62</v>
      </c>
      <c r="F14" s="25">
        <v>3.9480000000000004</v>
      </c>
      <c r="G14" s="25">
        <v>8.4719999999999995</v>
      </c>
      <c r="H14" s="25">
        <v>26.652000000000001</v>
      </c>
      <c r="I14" s="25">
        <v>198.648</v>
      </c>
      <c r="J14" s="25">
        <v>0.192</v>
      </c>
      <c r="K14" s="25">
        <v>0.15600000000000003</v>
      </c>
      <c r="L14" s="25">
        <v>0.876</v>
      </c>
      <c r="M14" s="26">
        <v>9.6000000000000002E-2</v>
      </c>
      <c r="N14" s="27">
        <v>1.8</v>
      </c>
      <c r="O14" s="25">
        <v>51.048000000000002</v>
      </c>
      <c r="P14" s="53">
        <v>117.3</v>
      </c>
      <c r="Q14" s="26">
        <v>0.35880000000000001</v>
      </c>
      <c r="R14" s="26">
        <v>1.1999999999999999E-3</v>
      </c>
      <c r="S14" s="25">
        <v>39.672000000000004</v>
      </c>
      <c r="T14" s="25">
        <v>1.4279999999999999</v>
      </c>
    </row>
    <row r="15" spans="1:20" ht="31.8" customHeight="1" x14ac:dyDescent="0.3">
      <c r="A15" s="30">
        <v>345</v>
      </c>
      <c r="B15" s="54" t="s">
        <v>31</v>
      </c>
      <c r="C15" s="55"/>
      <c r="D15" s="56">
        <v>200</v>
      </c>
      <c r="E15" s="57">
        <v>4.9000000000000004</v>
      </c>
      <c r="F15" s="57">
        <v>0.06</v>
      </c>
      <c r="G15" s="57">
        <v>0.02</v>
      </c>
      <c r="H15" s="57">
        <v>20.73</v>
      </c>
      <c r="I15" s="57">
        <v>83.34</v>
      </c>
      <c r="J15" s="57">
        <v>0</v>
      </c>
      <c r="K15" s="57">
        <v>0</v>
      </c>
      <c r="L15" s="57">
        <v>2.5</v>
      </c>
      <c r="M15" s="57">
        <v>4.0000000000000001E-3</v>
      </c>
      <c r="N15" s="57">
        <v>0.2</v>
      </c>
      <c r="O15" s="57">
        <v>4</v>
      </c>
      <c r="P15" s="57">
        <v>3.3</v>
      </c>
      <c r="Q15" s="57">
        <v>0.08</v>
      </c>
      <c r="R15" s="57">
        <v>1E-3</v>
      </c>
      <c r="S15" s="57">
        <v>1.7</v>
      </c>
      <c r="T15" s="57">
        <v>0.15</v>
      </c>
    </row>
    <row r="16" spans="1:20" x14ac:dyDescent="0.3">
      <c r="A16" s="58" t="s">
        <v>23</v>
      </c>
      <c r="B16" s="22" t="s">
        <v>32</v>
      </c>
      <c r="C16" s="23"/>
      <c r="D16" s="24">
        <v>40</v>
      </c>
      <c r="E16" s="25">
        <v>2.76</v>
      </c>
      <c r="F16" s="25">
        <f>2.64*D16/40</f>
        <v>2.64</v>
      </c>
      <c r="G16" s="25">
        <f>0.48*D16/40</f>
        <v>0.48</v>
      </c>
      <c r="H16" s="25">
        <f>13.68*D16/40</f>
        <v>13.680000000000001</v>
      </c>
      <c r="I16" s="53">
        <f>F16*4+G16*9+H16*4</f>
        <v>69.600000000000009</v>
      </c>
      <c r="J16" s="27">
        <f>0.08*D16/40</f>
        <v>0.08</v>
      </c>
      <c r="K16" s="25">
        <f>0.04*D16/40</f>
        <v>0.04</v>
      </c>
      <c r="L16" s="24">
        <v>0</v>
      </c>
      <c r="M16" s="24">
        <v>0</v>
      </c>
      <c r="N16" s="25">
        <f>2.4*D16/40</f>
        <v>2.4</v>
      </c>
      <c r="O16" s="25">
        <f>14*D16/40</f>
        <v>14</v>
      </c>
      <c r="P16" s="25">
        <f>63.2*D16/40</f>
        <v>63.2</v>
      </c>
      <c r="Q16" s="25">
        <f>1.2*D16/40</f>
        <v>1.2</v>
      </c>
      <c r="R16" s="26">
        <f>0.001*D16/40</f>
        <v>1E-3</v>
      </c>
      <c r="S16" s="25">
        <f>9.4*D16/40</f>
        <v>9.4</v>
      </c>
      <c r="T16" s="27">
        <f>0.78*D16/40</f>
        <v>0.78</v>
      </c>
    </row>
    <row r="17" spans="1:20" x14ac:dyDescent="0.3">
      <c r="A17" s="52" t="s">
        <v>23</v>
      </c>
      <c r="B17" s="22" t="s">
        <v>33</v>
      </c>
      <c r="C17" s="23"/>
      <c r="D17" s="24">
        <v>30</v>
      </c>
      <c r="E17" s="25" t="s">
        <v>34</v>
      </c>
      <c r="F17" s="25">
        <f>1.52*D17/30</f>
        <v>1.52</v>
      </c>
      <c r="G17" s="26">
        <f>0.16*D17/30</f>
        <v>0.16</v>
      </c>
      <c r="H17" s="26">
        <f>9.84*D17/30</f>
        <v>9.84</v>
      </c>
      <c r="I17" s="26">
        <f>F17*4+G17*9+H17*4</f>
        <v>46.879999999999995</v>
      </c>
      <c r="J17" s="26">
        <f>0.02*D17/30</f>
        <v>0.02</v>
      </c>
      <c r="K17" s="26">
        <f>0.01*D17/30</f>
        <v>0.01</v>
      </c>
      <c r="L17" s="26">
        <f>0.44*D17/30</f>
        <v>0.44</v>
      </c>
      <c r="M17" s="26">
        <v>0</v>
      </c>
      <c r="N17" s="26">
        <f>0.7*D17/30</f>
        <v>0.7</v>
      </c>
      <c r="O17" s="26">
        <f>4*D17/30</f>
        <v>4</v>
      </c>
      <c r="P17" s="26">
        <f>13*D17/30</f>
        <v>13</v>
      </c>
      <c r="Q17" s="26">
        <f>0.008*D17/30</f>
        <v>8.0000000000000002E-3</v>
      </c>
      <c r="R17" s="26">
        <f>0.001*D17/30</f>
        <v>1E-3</v>
      </c>
      <c r="S17" s="26">
        <v>0</v>
      </c>
      <c r="T17" s="26">
        <f>0.22*D17/30</f>
        <v>0.22</v>
      </c>
    </row>
    <row r="18" spans="1:20" x14ac:dyDescent="0.3">
      <c r="A18" s="59" t="s">
        <v>35</v>
      </c>
      <c r="B18" s="60"/>
      <c r="C18" s="60"/>
      <c r="D18" s="37">
        <f>SUM(D11:D17)</f>
        <v>920</v>
      </c>
      <c r="E18" s="38">
        <v>98</v>
      </c>
      <c r="F18" s="38">
        <f t="shared" ref="F18:T18" si="2">SUM(F11:F17)</f>
        <v>36.405000000000008</v>
      </c>
      <c r="G18" s="38">
        <f t="shared" si="2"/>
        <v>38.764999999999993</v>
      </c>
      <c r="H18" s="38">
        <f t="shared" si="2"/>
        <v>94.185000000000016</v>
      </c>
      <c r="I18" s="38">
        <f t="shared" si="2"/>
        <v>871.30800000000011</v>
      </c>
      <c r="J18" s="38">
        <f t="shared" si="2"/>
        <v>0.64600000000000002</v>
      </c>
      <c r="K18" s="38">
        <f t="shared" si="2"/>
        <v>0.52400000000000002</v>
      </c>
      <c r="L18" s="38">
        <f t="shared" si="2"/>
        <v>48.613</v>
      </c>
      <c r="M18" s="38">
        <f t="shared" si="2"/>
        <v>0.215</v>
      </c>
      <c r="N18" s="38">
        <f t="shared" si="2"/>
        <v>8.2569999999999997</v>
      </c>
      <c r="O18" s="38">
        <f t="shared" si="2"/>
        <v>258.80099999999999</v>
      </c>
      <c r="P18" s="38">
        <f t="shared" si="2"/>
        <v>339.44</v>
      </c>
      <c r="Q18" s="38">
        <f t="shared" si="2"/>
        <v>3.9597999999999995</v>
      </c>
      <c r="R18" s="38">
        <f t="shared" si="2"/>
        <v>7.0200000000000012E-2</v>
      </c>
      <c r="S18" s="38">
        <f t="shared" si="2"/>
        <v>127.58500000000002</v>
      </c>
      <c r="T18" s="38">
        <f t="shared" si="2"/>
        <v>5.5600000000000005</v>
      </c>
    </row>
    <row r="19" spans="1:20" x14ac:dyDescent="0.3">
      <c r="A19" s="39" t="s">
        <v>25</v>
      </c>
      <c r="B19" s="40"/>
      <c r="C19" s="40"/>
      <c r="D19" s="41"/>
      <c r="E19" s="61">
        <f>98-E18</f>
        <v>0</v>
      </c>
      <c r="F19" s="62" t="e">
        <f t="shared" ref="F19:T19" si="3">F18/F26</f>
        <v>#DIV/0!</v>
      </c>
      <c r="G19" s="43" t="e">
        <f t="shared" si="3"/>
        <v>#DIV/0!</v>
      </c>
      <c r="H19" s="43" t="e">
        <f t="shared" si="3"/>
        <v>#DIV/0!</v>
      </c>
      <c r="I19" s="43" t="e">
        <f t="shared" si="3"/>
        <v>#DIV/0!</v>
      </c>
      <c r="J19" s="43" t="e">
        <f t="shared" si="3"/>
        <v>#DIV/0!</v>
      </c>
      <c r="K19" s="43" t="e">
        <f t="shared" si="3"/>
        <v>#DIV/0!</v>
      </c>
      <c r="L19" s="43" t="e">
        <f t="shared" si="3"/>
        <v>#DIV/0!</v>
      </c>
      <c r="M19" s="43" t="e">
        <f t="shared" si="3"/>
        <v>#DIV/0!</v>
      </c>
      <c r="N19" s="43" t="e">
        <f t="shared" si="3"/>
        <v>#DIV/0!</v>
      </c>
      <c r="O19" s="44" t="e">
        <f t="shared" si="3"/>
        <v>#DIV/0!</v>
      </c>
      <c r="P19" s="43" t="e">
        <f t="shared" si="3"/>
        <v>#DIV/0!</v>
      </c>
      <c r="Q19" s="43" t="e">
        <f t="shared" si="3"/>
        <v>#DIV/0!</v>
      </c>
      <c r="R19" s="43" t="e">
        <f t="shared" si="3"/>
        <v>#DIV/0!</v>
      </c>
      <c r="S19" s="43" t="e">
        <f t="shared" si="3"/>
        <v>#DIV/0!</v>
      </c>
      <c r="T19" s="44" t="e">
        <f t="shared" si="3"/>
        <v>#DIV/0!</v>
      </c>
    </row>
  </sheetData>
  <mergeCells count="22">
    <mergeCell ref="B15:C15"/>
    <mergeCell ref="B16:C16"/>
    <mergeCell ref="B17:C17"/>
    <mergeCell ref="A19:D19"/>
    <mergeCell ref="A9:D9"/>
    <mergeCell ref="A10:T10"/>
    <mergeCell ref="B11:C11"/>
    <mergeCell ref="B12:C12"/>
    <mergeCell ref="B13:C13"/>
    <mergeCell ref="B14:C14"/>
    <mergeCell ref="O1:T1"/>
    <mergeCell ref="B3:C3"/>
    <mergeCell ref="A4:T4"/>
    <mergeCell ref="B5:C5"/>
    <mergeCell ref="B6:C6"/>
    <mergeCell ref="B7:C7"/>
    <mergeCell ref="A1:A2"/>
    <mergeCell ref="B1:C2"/>
    <mergeCell ref="D1:D2"/>
    <mergeCell ref="F1:H1"/>
    <mergeCell ref="I1:I2"/>
    <mergeCell ref="J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2025-03-11T07:48:22Z</dcterms:modified>
</cp:coreProperties>
</file>