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H20" i="1"/>
  <c r="G20" i="1"/>
  <c r="F20" i="1"/>
  <c r="E20" i="1"/>
  <c r="T19" i="1"/>
  <c r="T20" i="1" s="1"/>
  <c r="S19" i="1"/>
  <c r="S20" i="1" s="1"/>
  <c r="R19" i="1"/>
  <c r="R20" i="1" s="1"/>
  <c r="Q19" i="1"/>
  <c r="Q20" i="1" s="1"/>
  <c r="P19" i="1"/>
  <c r="P20" i="1" s="1"/>
  <c r="O19" i="1"/>
  <c r="O20" i="1" s="1"/>
  <c r="N19" i="1"/>
  <c r="N20" i="1" s="1"/>
  <c r="M19" i="1"/>
  <c r="L19" i="1"/>
  <c r="L20" i="1" s="1"/>
  <c r="K19" i="1"/>
  <c r="K20" i="1" s="1"/>
  <c r="J19" i="1"/>
  <c r="J20" i="1" s="1"/>
  <c r="I19" i="1"/>
  <c r="I20" i="1" s="1"/>
  <c r="H19" i="1"/>
  <c r="G19" i="1"/>
  <c r="F19" i="1"/>
  <c r="E19" i="1"/>
  <c r="D19" i="1"/>
  <c r="T18" i="1"/>
  <c r="R18" i="1"/>
  <c r="Q18" i="1"/>
  <c r="P18" i="1"/>
  <c r="O18" i="1"/>
  <c r="N18" i="1"/>
  <c r="L18" i="1"/>
  <c r="K18" i="1"/>
  <c r="J18" i="1"/>
  <c r="I18" i="1"/>
  <c r="H18" i="1"/>
  <c r="G18" i="1"/>
  <c r="F18" i="1"/>
  <c r="T17" i="1"/>
  <c r="S17" i="1"/>
  <c r="R17" i="1"/>
  <c r="Q17" i="1"/>
  <c r="P17" i="1"/>
  <c r="O17" i="1"/>
  <c r="N17" i="1"/>
  <c r="K17" i="1"/>
  <c r="J17" i="1"/>
  <c r="I17" i="1"/>
  <c r="H17" i="1"/>
  <c r="G17" i="1"/>
  <c r="F17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I6" i="1"/>
</calcChain>
</file>

<file path=xl/sharedStrings.xml><?xml version="1.0" encoding="utf-8"?>
<sst xmlns="http://schemas.openxmlformats.org/spreadsheetml/2006/main" count="42" uniqueCount="39">
  <si>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</si>
  <si>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</si>
  <si>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</si>
  <si>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</si>
  <si>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</si>
  <si>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</si>
  <si>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</si>
  <si>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</si>
  <si>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</si>
  <si>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</si>
  <si>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</si>
  <si>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</si>
  <si>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</si>
  <si>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</si>
  <si>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</si>
  <si>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</si>
  <si>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</si>
  <si>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</si>
  <si>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</si>
  <si>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</si>
  <si>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</si>
  <si>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ПР</t>
  </si>
  <si>
    <t>% от суточной нормы</t>
  </si>
  <si>
    <t>Обед (полноценный рацион питания)</t>
  </si>
  <si>
    <t>Хлеб ржано-пшеничный</t>
  </si>
  <si>
    <t>Хлеб пшеничный</t>
  </si>
  <si>
    <t>Итого за Обед (полноценный рацион питания)</t>
  </si>
  <si>
    <t xml:space="preserve">Завтрак 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</si>
  <si>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</si>
  <si>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</si>
  <si>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</si>
  <si>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 xml:space="preserve">Итого за Завтрак </t>
  </si>
  <si>
    <t>*Итого за Завтрак (осенний период)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</si>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</sst>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%"/>
    <numFmt numFmtId="166" formatCode="0.0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horizontal="center" vertical="top"/>
    </xf>
    <xf numFmtId="2" fontId="1" fillId="2" borderId="8" xfId="0" applyNumberFormat="1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center" vertical="top"/>
    </xf>
    <xf numFmtId="0" fontId="1" fillId="2" borderId="8" xfId="0" applyNumberFormat="1" applyFont="1" applyFill="1" applyBorder="1" applyAlignment="1">
      <alignment horizontal="center" vertical="top"/>
    </xf>
    <xf numFmtId="1" fontId="1" fillId="3" borderId="11" xfId="1" applyNumberFormat="1" applyFont="1" applyFill="1" applyBorder="1" applyAlignment="1">
      <alignment horizontal="center" vertical="center"/>
    </xf>
    <xf numFmtId="0" fontId="1" fillId="3" borderId="11" xfId="1" applyNumberFormat="1" applyFont="1" applyFill="1" applyBorder="1" applyAlignment="1">
      <alignment horizontal="center" vertical="top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top"/>
    </xf>
    <xf numFmtId="2" fontId="1" fillId="3" borderId="11" xfId="1" applyNumberFormat="1" applyFont="1" applyFill="1" applyBorder="1" applyAlignment="1">
      <alignment horizontal="center" vertical="top"/>
    </xf>
    <xf numFmtId="2" fontId="1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4" borderId="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left" vertical="center" wrapText="1"/>
    </xf>
    <xf numFmtId="0" fontId="1" fillId="4" borderId="10" xfId="0" applyNumberFormat="1" applyFont="1" applyFill="1" applyBorder="1" applyAlignment="1">
      <alignment horizontal="left" vertical="center" wrapText="1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/>
    <xf numFmtId="2" fontId="2" fillId="2" borderId="8" xfId="0" applyNumberFormat="1" applyFont="1" applyFill="1" applyBorder="1" applyAlignment="1">
      <alignment horizontal="center" vertical="top"/>
    </xf>
    <xf numFmtId="166" fontId="2" fillId="2" borderId="8" xfId="0" applyNumberFormat="1" applyFont="1" applyFill="1" applyBorder="1" applyAlignment="1">
      <alignment horizontal="center" vertical="top"/>
    </xf>
    <xf numFmtId="164" fontId="2" fillId="2" borderId="8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10" fontId="2" fillId="2" borderId="0" xfId="2" applyNumberFormat="1" applyFont="1" applyFill="1"/>
    <xf numFmtId="165" fontId="2" fillId="2" borderId="1" xfId="2" applyNumberFormat="1" applyFont="1" applyFill="1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2" fontId="2" fillId="2" borderId="8" xfId="2" applyNumberFormat="1" applyFont="1" applyFill="1" applyBorder="1"/>
    <xf numFmtId="165" fontId="2" fillId="2" borderId="8" xfId="2" applyNumberFormat="1" applyFont="1" applyFill="1" applyBorder="1"/>
    <xf numFmtId="167" fontId="1" fillId="2" borderId="8" xfId="0" applyNumberFormat="1" applyFont="1" applyFill="1" applyBorder="1" applyAlignment="1">
      <alignment horizontal="center" vertical="top"/>
    </xf>
    <xf numFmtId="0" fontId="1" fillId="3" borderId="13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left" vertical="center" wrapText="1"/>
    </xf>
    <xf numFmtId="1" fontId="1" fillId="2" borderId="8" xfId="1" applyNumberFormat="1" applyFont="1" applyFill="1" applyBorder="1" applyAlignment="1">
      <alignment horizontal="center" vertical="center"/>
    </xf>
    <xf numFmtId="0" fontId="1" fillId="2" borderId="2" xfId="1" applyNumberFormat="1" applyFont="1" applyFill="1" applyBorder="1" applyAlignment="1">
      <alignment horizontal="left" vertical="center" wrapText="1"/>
    </xf>
    <xf numFmtId="0" fontId="1" fillId="2" borderId="4" xfId="1" applyNumberFormat="1" applyFont="1" applyFill="1" applyBorder="1" applyAlignment="1">
      <alignment horizontal="left" vertical="center" wrapText="1"/>
    </xf>
    <xf numFmtId="1" fontId="1" fillId="2" borderId="8" xfId="1" applyNumberFormat="1" applyFont="1" applyFill="1" applyBorder="1" applyAlignment="1">
      <alignment horizontal="center" vertical="top"/>
    </xf>
    <xf numFmtId="2" fontId="1" fillId="2" borderId="8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166" fontId="1" fillId="2" borderId="8" xfId="1" applyNumberFormat="1" applyFont="1" applyFill="1" applyBorder="1" applyAlignment="1">
      <alignment horizontal="center" vertical="top"/>
    </xf>
    <xf numFmtId="164" fontId="1" fillId="2" borderId="8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I12" sqref="I12"/>
    </sheetView>
  </sheetViews>
  <sheetFormatPr defaultRowHeight="14.4" x14ac:dyDescent="0.3"/>
  <sheetData>
    <row r="1" spans="1:20" x14ac:dyDescent="0.3">
      <c r="A1" s="29" t="s">
        <v>0</v>
      </c>
      <c r="B1" s="29" t="s">
        <v>1</v>
      </c>
      <c r="C1" s="29"/>
      <c r="D1" s="29" t="s">
        <v>2</v>
      </c>
      <c r="E1" s="1"/>
      <c r="F1" s="33" t="s">
        <v>3</v>
      </c>
      <c r="G1" s="33"/>
      <c r="H1" s="33"/>
      <c r="I1" s="29" t="s">
        <v>4</v>
      </c>
      <c r="J1" s="33" t="s">
        <v>5</v>
      </c>
      <c r="K1" s="33"/>
      <c r="L1" s="33"/>
      <c r="M1" s="33"/>
      <c r="N1" s="33"/>
      <c r="O1" s="33" t="s">
        <v>6</v>
      </c>
      <c r="P1" s="33"/>
      <c r="Q1" s="33"/>
      <c r="R1" s="33"/>
      <c r="S1" s="33"/>
      <c r="T1" s="33"/>
    </row>
    <row r="2" spans="1:20" x14ac:dyDescent="0.3">
      <c r="A2" s="30"/>
      <c r="B2" s="31"/>
      <c r="C2" s="32"/>
      <c r="D2" s="30"/>
      <c r="E2" s="2"/>
      <c r="F2" s="3" t="s">
        <v>7</v>
      </c>
      <c r="G2" s="4" t="s">
        <v>8</v>
      </c>
      <c r="H2" s="4" t="s">
        <v>9</v>
      </c>
      <c r="I2" s="30"/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pans="1:20" x14ac:dyDescent="0.3">
      <c r="A3" s="5">
        <v>1</v>
      </c>
      <c r="B3" s="34">
        <v>2</v>
      </c>
      <c r="C3" s="34"/>
      <c r="D3" s="6">
        <v>3</v>
      </c>
      <c r="E3" s="6"/>
      <c r="F3" s="7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</row>
    <row r="4" spans="1:20" ht="21.6" customHeight="1" x14ac:dyDescent="0.3">
      <c r="A4" s="26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5" spans="1:20" ht="34.200000000000003" customHeight="1" x14ac:dyDescent="0.3">
      <c r="A5" s="5" t="s">
        <v>21</v>
      </c>
      <c r="B5" s="8" t="s">
        <v>28</v>
      </c>
      <c r="C5" s="9"/>
      <c r="D5" s="10">
        <v>165</v>
      </c>
      <c r="E5" s="11">
        <v>47.65</v>
      </c>
      <c r="F5" s="11">
        <v>3.6</v>
      </c>
      <c r="G5" s="11">
        <v>6</v>
      </c>
      <c r="H5" s="11">
        <v>54</v>
      </c>
      <c r="I5" s="11">
        <v>288</v>
      </c>
      <c r="J5" s="12">
        <v>7.0000000000000007E-2</v>
      </c>
      <c r="K5" s="12">
        <v>0.16</v>
      </c>
      <c r="L5" s="11">
        <v>0.19</v>
      </c>
      <c r="M5" s="11">
        <v>0.02</v>
      </c>
      <c r="N5" s="13">
        <v>1.1639999999999999</v>
      </c>
      <c r="O5" s="11">
        <v>0.19</v>
      </c>
      <c r="P5" s="11">
        <v>149.1</v>
      </c>
      <c r="Q5" s="11">
        <v>0.81</v>
      </c>
      <c r="R5" s="11">
        <v>0.02</v>
      </c>
      <c r="S5" s="11">
        <v>12.93</v>
      </c>
      <c r="T5" s="11">
        <v>0.91</v>
      </c>
    </row>
    <row r="6" spans="1:20" x14ac:dyDescent="0.3">
      <c r="A6" s="5">
        <v>377</v>
      </c>
      <c r="B6" s="35" t="s">
        <v>29</v>
      </c>
      <c r="C6" s="36"/>
      <c r="D6" s="10">
        <v>200</v>
      </c>
      <c r="E6" s="11">
        <v>4.53</v>
      </c>
      <c r="F6" s="11">
        <v>0.26</v>
      </c>
      <c r="G6" s="11">
        <v>0.06</v>
      </c>
      <c r="H6" s="11">
        <v>15.22</v>
      </c>
      <c r="I6" s="11">
        <f>F6*4+G6*9+H6*4</f>
        <v>62.46</v>
      </c>
      <c r="J6" s="11">
        <v>0</v>
      </c>
      <c r="K6" s="11">
        <v>0.01</v>
      </c>
      <c r="L6" s="11">
        <v>2.9</v>
      </c>
      <c r="M6" s="11">
        <v>0</v>
      </c>
      <c r="N6" s="11">
        <v>0.06</v>
      </c>
      <c r="O6" s="11">
        <v>8.0500000000000007</v>
      </c>
      <c r="P6" s="11">
        <v>9.7799999999999994</v>
      </c>
      <c r="Q6" s="11">
        <v>1.7000000000000001E-2</v>
      </c>
      <c r="R6" s="12">
        <v>0</v>
      </c>
      <c r="S6" s="11">
        <v>5.24</v>
      </c>
      <c r="T6" s="11">
        <v>0.87</v>
      </c>
    </row>
    <row r="7" spans="1:20" x14ac:dyDescent="0.3">
      <c r="A7" s="37">
        <v>338</v>
      </c>
      <c r="B7" s="38" t="s">
        <v>30</v>
      </c>
      <c r="C7" s="38"/>
      <c r="D7" s="10">
        <v>190</v>
      </c>
      <c r="E7" s="11">
        <v>26.12</v>
      </c>
      <c r="F7" s="11">
        <v>1.5</v>
      </c>
      <c r="G7" s="11">
        <v>0.5</v>
      </c>
      <c r="H7" s="11">
        <v>2.1</v>
      </c>
      <c r="I7" s="11">
        <v>125.6</v>
      </c>
      <c r="J7" s="11">
        <v>0.04</v>
      </c>
      <c r="K7" s="11">
        <v>0.02</v>
      </c>
      <c r="L7" s="10">
        <v>10</v>
      </c>
      <c r="M7" s="11">
        <v>0.02</v>
      </c>
      <c r="N7" s="11">
        <v>0.2</v>
      </c>
      <c r="O7" s="11">
        <v>16</v>
      </c>
      <c r="P7" s="11">
        <v>11</v>
      </c>
      <c r="Q7" s="10">
        <v>0.03</v>
      </c>
      <c r="R7" s="10">
        <v>2E-3</v>
      </c>
      <c r="S7" s="11">
        <v>9</v>
      </c>
      <c r="T7" s="11">
        <v>2.2000000000000002</v>
      </c>
    </row>
    <row r="8" spans="1:20" x14ac:dyDescent="0.3">
      <c r="A8" s="22" t="s">
        <v>31</v>
      </c>
      <c r="B8" s="23"/>
      <c r="C8" s="23"/>
      <c r="D8" s="39">
        <f t="shared" ref="D8:T8" si="0">SUM(D5:D7)</f>
        <v>555</v>
      </c>
      <c r="E8" s="17">
        <f t="shared" si="0"/>
        <v>78.3</v>
      </c>
      <c r="F8" s="40">
        <f t="shared" si="0"/>
        <v>5.36</v>
      </c>
      <c r="G8" s="41">
        <f t="shared" si="0"/>
        <v>6.56</v>
      </c>
      <c r="H8" s="41">
        <f t="shared" si="0"/>
        <v>71.319999999999993</v>
      </c>
      <c r="I8" s="41">
        <f t="shared" si="0"/>
        <v>476.05999999999995</v>
      </c>
      <c r="J8" s="40">
        <f t="shared" si="0"/>
        <v>0.11000000000000001</v>
      </c>
      <c r="K8" s="40">
        <f t="shared" si="0"/>
        <v>0.19</v>
      </c>
      <c r="L8" s="40">
        <f t="shared" si="0"/>
        <v>13.09</v>
      </c>
      <c r="M8" s="40">
        <f t="shared" si="0"/>
        <v>0.04</v>
      </c>
      <c r="N8" s="40">
        <f t="shared" si="0"/>
        <v>1.4239999999999999</v>
      </c>
      <c r="O8" s="40">
        <f t="shared" si="0"/>
        <v>24.240000000000002</v>
      </c>
      <c r="P8" s="40">
        <f t="shared" si="0"/>
        <v>169.88</v>
      </c>
      <c r="Q8" s="42">
        <f t="shared" si="0"/>
        <v>0.8570000000000001</v>
      </c>
      <c r="R8" s="42">
        <f t="shared" si="0"/>
        <v>2.1999999999999999E-2</v>
      </c>
      <c r="S8" s="41">
        <f t="shared" si="0"/>
        <v>27.17</v>
      </c>
      <c r="T8" s="40">
        <f t="shared" si="0"/>
        <v>3.9800000000000004</v>
      </c>
    </row>
    <row r="9" spans="1:20" x14ac:dyDescent="0.3">
      <c r="A9" s="43" t="s">
        <v>22</v>
      </c>
      <c r="B9" s="44"/>
      <c r="C9" s="44"/>
      <c r="D9" s="45"/>
      <c r="E9" s="46">
        <f>77.9-E8</f>
        <v>-0.39999999999999147</v>
      </c>
      <c r="F9" s="47" t="e">
        <f t="shared" ref="F9:T9" si="1">F8/F27</f>
        <v>#DIV/0!</v>
      </c>
      <c r="G9" s="48" t="e">
        <f t="shared" si="1"/>
        <v>#DIV/0!</v>
      </c>
      <c r="H9" s="48" t="e">
        <f t="shared" si="1"/>
        <v>#DIV/0!</v>
      </c>
      <c r="I9" s="48" t="e">
        <f t="shared" si="1"/>
        <v>#DIV/0!</v>
      </c>
      <c r="J9" s="48" t="e">
        <f t="shared" si="1"/>
        <v>#DIV/0!</v>
      </c>
      <c r="K9" s="48" t="e">
        <f t="shared" si="1"/>
        <v>#DIV/0!</v>
      </c>
      <c r="L9" s="48" t="e">
        <f t="shared" si="1"/>
        <v>#DIV/0!</v>
      </c>
      <c r="M9" s="48" t="e">
        <f t="shared" si="1"/>
        <v>#DIV/0!</v>
      </c>
      <c r="N9" s="48" t="e">
        <f t="shared" si="1"/>
        <v>#DIV/0!</v>
      </c>
      <c r="O9" s="48" t="e">
        <f t="shared" si="1"/>
        <v>#DIV/0!</v>
      </c>
      <c r="P9" s="48" t="e">
        <f t="shared" si="1"/>
        <v>#DIV/0!</v>
      </c>
      <c r="Q9" s="48" t="e">
        <f t="shared" si="1"/>
        <v>#DIV/0!</v>
      </c>
      <c r="R9" s="48" t="e">
        <f t="shared" si="1"/>
        <v>#DIV/0!</v>
      </c>
      <c r="S9" s="48" t="e">
        <f t="shared" si="1"/>
        <v>#DIV/0!</v>
      </c>
      <c r="T9" s="48" t="e">
        <f t="shared" si="1"/>
        <v>#DIV/0!</v>
      </c>
    </row>
    <row r="10" spans="1:20" x14ac:dyDescent="0.3">
      <c r="A10" s="49" t="s">
        <v>32</v>
      </c>
      <c r="B10" s="50"/>
      <c r="C10" s="50"/>
      <c r="D10" s="51"/>
      <c r="E10" s="51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34.799999999999997" customHeight="1" x14ac:dyDescent="0.3">
      <c r="A11" s="26" t="s">
        <v>23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</row>
    <row r="12" spans="1:20" ht="30.6" customHeight="1" x14ac:dyDescent="0.3">
      <c r="A12" s="5" t="s">
        <v>33</v>
      </c>
      <c r="B12" s="24" t="s">
        <v>34</v>
      </c>
      <c r="C12" s="25"/>
      <c r="D12" s="10">
        <v>106</v>
      </c>
      <c r="E12" s="11">
        <v>15.52</v>
      </c>
      <c r="F12" s="11">
        <v>2.2000000000000002</v>
      </c>
      <c r="G12" s="19">
        <v>4.5999999999999996</v>
      </c>
      <c r="H12" s="19">
        <v>10.88</v>
      </c>
      <c r="I12" s="11">
        <v>93.7</v>
      </c>
      <c r="J12" s="12">
        <v>0.05</v>
      </c>
      <c r="K12" s="12">
        <v>0</v>
      </c>
      <c r="L12" s="11">
        <v>5.12</v>
      </c>
      <c r="M12" s="12">
        <v>0</v>
      </c>
      <c r="N12" s="12">
        <v>0</v>
      </c>
      <c r="O12" s="19">
        <v>30.64</v>
      </c>
      <c r="P12" s="19">
        <v>70</v>
      </c>
      <c r="Q12" s="54">
        <v>0</v>
      </c>
      <c r="R12" s="12">
        <v>0</v>
      </c>
      <c r="S12" s="19">
        <v>41.28</v>
      </c>
      <c r="T12" s="11">
        <v>1.22</v>
      </c>
    </row>
    <row r="13" spans="1:20" ht="30" customHeight="1" x14ac:dyDescent="0.3">
      <c r="A13" s="18">
        <v>108</v>
      </c>
      <c r="B13" s="24" t="s">
        <v>35</v>
      </c>
      <c r="C13" s="25"/>
      <c r="D13" s="13">
        <v>250</v>
      </c>
      <c r="E13" s="11">
        <v>10.65</v>
      </c>
      <c r="F13" s="11">
        <v>3.15</v>
      </c>
      <c r="G13" s="12">
        <v>3.55</v>
      </c>
      <c r="H13" s="12">
        <v>20.837499999999999</v>
      </c>
      <c r="I13" s="11">
        <v>127.89999999999999</v>
      </c>
      <c r="J13" s="12">
        <v>8.7499999999999994E-2</v>
      </c>
      <c r="K13" s="12">
        <v>7.4999999999999997E-2</v>
      </c>
      <c r="L13" s="12">
        <v>11.3125</v>
      </c>
      <c r="M13" s="12">
        <v>0.59</v>
      </c>
      <c r="N13" s="12">
        <v>0.875</v>
      </c>
      <c r="O13" s="12">
        <v>25.737500000000001</v>
      </c>
      <c r="P13" s="12">
        <v>60.237499999999997</v>
      </c>
      <c r="Q13" s="12">
        <v>0.25</v>
      </c>
      <c r="R13" s="12">
        <v>1.25E-3</v>
      </c>
      <c r="S13" s="12">
        <v>18.2</v>
      </c>
      <c r="T13" s="12">
        <v>0.92500000000000004</v>
      </c>
    </row>
    <row r="14" spans="1:20" ht="31.2" customHeight="1" x14ac:dyDescent="0.3">
      <c r="A14" s="14">
        <v>268</v>
      </c>
      <c r="B14" s="55" t="s">
        <v>36</v>
      </c>
      <c r="C14" s="56"/>
      <c r="D14" s="15">
        <v>100</v>
      </c>
      <c r="E14" s="20">
        <v>49.45</v>
      </c>
      <c r="F14" s="20">
        <v>18.5</v>
      </c>
      <c r="G14" s="20">
        <v>25.86</v>
      </c>
      <c r="H14" s="20">
        <v>4.76</v>
      </c>
      <c r="I14" s="20">
        <v>325.8</v>
      </c>
      <c r="J14" s="20">
        <v>0.22</v>
      </c>
      <c r="K14" s="20">
        <v>0.15</v>
      </c>
      <c r="L14" s="20">
        <v>0.53</v>
      </c>
      <c r="M14" s="20">
        <v>9.9000000000000005E-2</v>
      </c>
      <c r="N14" s="20">
        <v>1.2E-2</v>
      </c>
      <c r="O14" s="20">
        <v>60.56</v>
      </c>
      <c r="P14" s="20">
        <v>222.37</v>
      </c>
      <c r="Q14" s="20">
        <v>2.85</v>
      </c>
      <c r="R14" s="20">
        <v>0.05</v>
      </c>
      <c r="S14" s="20">
        <v>30.56</v>
      </c>
      <c r="T14" s="20">
        <v>2.41</v>
      </c>
    </row>
    <row r="15" spans="1:20" ht="31.8" customHeight="1" x14ac:dyDescent="0.3">
      <c r="A15" s="5">
        <v>203</v>
      </c>
      <c r="B15" s="24" t="s">
        <v>37</v>
      </c>
      <c r="C15" s="25"/>
      <c r="D15" s="10">
        <v>180</v>
      </c>
      <c r="E15" s="11">
        <v>10.97</v>
      </c>
      <c r="F15" s="11">
        <v>6.84</v>
      </c>
      <c r="G15" s="11">
        <v>4.1159999999999997</v>
      </c>
      <c r="H15" s="11">
        <v>43.740000000000009</v>
      </c>
      <c r="I15" s="11">
        <v>239.36400000000003</v>
      </c>
      <c r="J15" s="11">
        <v>0.108</v>
      </c>
      <c r="K15" s="11">
        <v>3.5999999999999997E-2</v>
      </c>
      <c r="L15" s="11">
        <v>0</v>
      </c>
      <c r="M15" s="12">
        <v>3.5999999999999997E-2</v>
      </c>
      <c r="N15" s="11">
        <v>1.5</v>
      </c>
      <c r="O15" s="11">
        <v>15.936</v>
      </c>
      <c r="P15" s="11">
        <v>55.451999999999998</v>
      </c>
      <c r="Q15" s="11">
        <v>0.93600000000000005</v>
      </c>
      <c r="R15" s="12">
        <v>1.8000000000000002E-3</v>
      </c>
      <c r="S15" s="11">
        <v>10.164000000000001</v>
      </c>
      <c r="T15" s="11">
        <v>1.032</v>
      </c>
    </row>
    <row r="16" spans="1:20" x14ac:dyDescent="0.3">
      <c r="A16" s="57">
        <v>699</v>
      </c>
      <c r="B16" s="58" t="s">
        <v>38</v>
      </c>
      <c r="C16" s="59"/>
      <c r="D16" s="60">
        <v>200</v>
      </c>
      <c r="E16" s="61">
        <v>6.4</v>
      </c>
      <c r="F16" s="61">
        <v>0.1</v>
      </c>
      <c r="G16" s="62">
        <v>0</v>
      </c>
      <c r="H16" s="63">
        <v>15.7</v>
      </c>
      <c r="I16" s="61">
        <v>63.2</v>
      </c>
      <c r="J16" s="62">
        <v>1.7999999999999999E-2</v>
      </c>
      <c r="K16" s="62">
        <v>1.2E-2</v>
      </c>
      <c r="L16" s="63">
        <v>8</v>
      </c>
      <c r="M16" s="62">
        <v>0</v>
      </c>
      <c r="N16" s="61">
        <v>0.2</v>
      </c>
      <c r="O16" s="61">
        <v>10.8</v>
      </c>
      <c r="P16" s="61">
        <v>1.7</v>
      </c>
      <c r="Q16" s="61">
        <v>0</v>
      </c>
      <c r="R16" s="64">
        <v>0</v>
      </c>
      <c r="S16" s="61">
        <v>5.8</v>
      </c>
      <c r="T16" s="61">
        <v>1.6</v>
      </c>
    </row>
    <row r="17" spans="1:20" x14ac:dyDescent="0.3">
      <c r="A17" s="21" t="s">
        <v>21</v>
      </c>
      <c r="B17" s="24" t="s">
        <v>24</v>
      </c>
      <c r="C17" s="25"/>
      <c r="D17" s="10">
        <v>40</v>
      </c>
      <c r="E17" s="11">
        <v>2.76</v>
      </c>
      <c r="F17" s="11">
        <f>2.64*D17/40</f>
        <v>2.64</v>
      </c>
      <c r="G17" s="11">
        <f>0.48*D17/40</f>
        <v>0.48</v>
      </c>
      <c r="H17" s="11">
        <f>13.68*D17/40</f>
        <v>13.680000000000001</v>
      </c>
      <c r="I17" s="11">
        <f>F17*4+G17*9+H17*4</f>
        <v>69.600000000000009</v>
      </c>
      <c r="J17" s="13">
        <f>0.08*D17/40</f>
        <v>0.08</v>
      </c>
      <c r="K17" s="11">
        <f>0.04*D17/40</f>
        <v>0.04</v>
      </c>
      <c r="L17" s="10">
        <v>0</v>
      </c>
      <c r="M17" s="10">
        <v>0</v>
      </c>
      <c r="N17" s="11">
        <f>2.4*D17/40</f>
        <v>2.4</v>
      </c>
      <c r="O17" s="11">
        <f>14*D17/40</f>
        <v>14</v>
      </c>
      <c r="P17" s="11">
        <f>63.2*D17/40</f>
        <v>63.2</v>
      </c>
      <c r="Q17" s="11">
        <f>1.2*D17/40</f>
        <v>1.2</v>
      </c>
      <c r="R17" s="12">
        <f>0.001*D17/40</f>
        <v>1E-3</v>
      </c>
      <c r="S17" s="11">
        <f>9.4*D17/40</f>
        <v>9.4</v>
      </c>
      <c r="T17" s="13">
        <f>0.78*D17/40</f>
        <v>0.78</v>
      </c>
    </row>
    <row r="18" spans="1:20" x14ac:dyDescent="0.3">
      <c r="A18" s="18" t="s">
        <v>21</v>
      </c>
      <c r="B18" s="24" t="s">
        <v>25</v>
      </c>
      <c r="C18" s="25"/>
      <c r="D18" s="10">
        <v>30</v>
      </c>
      <c r="E18" s="11">
        <v>2.25</v>
      </c>
      <c r="F18" s="11">
        <f>1.52*D18/30</f>
        <v>1.52</v>
      </c>
      <c r="G18" s="12">
        <f>0.16*D18/30</f>
        <v>0.16</v>
      </c>
      <c r="H18" s="12">
        <f>9.84*D18/30</f>
        <v>9.84</v>
      </c>
      <c r="I18" s="12">
        <f>F18*4+G18*9+H18*4</f>
        <v>46.879999999999995</v>
      </c>
      <c r="J18" s="12">
        <f>0.02*D18/30</f>
        <v>0.02</v>
      </c>
      <c r="K18" s="12">
        <f>0.01*D18/30</f>
        <v>0.01</v>
      </c>
      <c r="L18" s="12">
        <f>0.44*D18/30</f>
        <v>0.44</v>
      </c>
      <c r="M18" s="12">
        <v>0</v>
      </c>
      <c r="N18" s="12">
        <f>0.7*D18/30</f>
        <v>0.7</v>
      </c>
      <c r="O18" s="12">
        <f>4*D18/30</f>
        <v>4</v>
      </c>
      <c r="P18" s="12">
        <f>13*D18/30</f>
        <v>13</v>
      </c>
      <c r="Q18" s="12">
        <f>0.008*D18/30</f>
        <v>8.0000000000000002E-3</v>
      </c>
      <c r="R18" s="12">
        <f>0.001*D18/30</f>
        <v>1E-3</v>
      </c>
      <c r="S18" s="12">
        <v>0</v>
      </c>
      <c r="T18" s="12">
        <f>0.22*D18/30</f>
        <v>0.22</v>
      </c>
    </row>
    <row r="19" spans="1:20" x14ac:dyDescent="0.3">
      <c r="A19" s="22" t="s">
        <v>26</v>
      </c>
      <c r="B19" s="23"/>
      <c r="C19" s="23"/>
      <c r="D19" s="16">
        <f t="shared" ref="D19:T19" si="2">SUM(D12:D18)</f>
        <v>906</v>
      </c>
      <c r="E19" s="17">
        <f t="shared" si="2"/>
        <v>98.000000000000014</v>
      </c>
      <c r="F19" s="17">
        <f t="shared" si="2"/>
        <v>34.950000000000003</v>
      </c>
      <c r="G19" s="17">
        <f t="shared" si="2"/>
        <v>38.765999999999991</v>
      </c>
      <c r="H19" s="17">
        <f t="shared" si="2"/>
        <v>119.43750000000001</v>
      </c>
      <c r="I19" s="17">
        <f t="shared" si="2"/>
        <v>966.44400000000007</v>
      </c>
      <c r="J19" s="17">
        <f t="shared" si="2"/>
        <v>0.58350000000000002</v>
      </c>
      <c r="K19" s="17">
        <f t="shared" si="2"/>
        <v>0.32299999999999995</v>
      </c>
      <c r="L19" s="17">
        <f t="shared" si="2"/>
        <v>25.402500000000003</v>
      </c>
      <c r="M19" s="17">
        <f t="shared" si="2"/>
        <v>0.72499999999999998</v>
      </c>
      <c r="N19" s="17">
        <f t="shared" si="2"/>
        <v>5.6870000000000003</v>
      </c>
      <c r="O19" s="17">
        <f t="shared" si="2"/>
        <v>161.67350000000002</v>
      </c>
      <c r="P19" s="17">
        <f t="shared" si="2"/>
        <v>485.95949999999999</v>
      </c>
      <c r="Q19" s="17">
        <f t="shared" si="2"/>
        <v>5.2440000000000007</v>
      </c>
      <c r="R19" s="17">
        <f t="shared" si="2"/>
        <v>5.5050000000000009E-2</v>
      </c>
      <c r="S19" s="17">
        <f t="shared" si="2"/>
        <v>115.40400000000001</v>
      </c>
      <c r="T19" s="17">
        <f t="shared" si="2"/>
        <v>8.1869999999999994</v>
      </c>
    </row>
    <row r="20" spans="1:20" x14ac:dyDescent="0.3">
      <c r="A20" s="43" t="s">
        <v>22</v>
      </c>
      <c r="B20" s="44"/>
      <c r="C20" s="44"/>
      <c r="D20" s="45"/>
      <c r="E20" s="46">
        <f>98-E19</f>
        <v>0</v>
      </c>
      <c r="F20" s="47" t="e">
        <f t="shared" ref="F20:T20" si="3">F19/F27</f>
        <v>#DIV/0!</v>
      </c>
      <c r="G20" s="53" t="e">
        <f t="shared" si="3"/>
        <v>#DIV/0!</v>
      </c>
      <c r="H20" s="53" t="e">
        <f t="shared" si="3"/>
        <v>#DIV/0!</v>
      </c>
      <c r="I20" s="53" t="e">
        <f t="shared" si="3"/>
        <v>#DIV/0!</v>
      </c>
      <c r="J20" s="53" t="e">
        <f t="shared" si="3"/>
        <v>#DIV/0!</v>
      </c>
      <c r="K20" s="53" t="e">
        <f t="shared" si="3"/>
        <v>#DIV/0!</v>
      </c>
      <c r="L20" s="53" t="e">
        <f t="shared" si="3"/>
        <v>#DIV/0!</v>
      </c>
      <c r="M20" s="53" t="e">
        <f t="shared" si="3"/>
        <v>#DIV/0!</v>
      </c>
      <c r="N20" s="53" t="e">
        <f t="shared" si="3"/>
        <v>#DIV/0!</v>
      </c>
      <c r="O20" s="53" t="e">
        <f t="shared" si="3"/>
        <v>#DIV/0!</v>
      </c>
      <c r="P20" s="53" t="e">
        <f t="shared" si="3"/>
        <v>#DIV/0!</v>
      </c>
      <c r="Q20" s="53" t="e">
        <f t="shared" si="3"/>
        <v>#DIV/0!</v>
      </c>
      <c r="R20" s="53" t="e">
        <f t="shared" si="3"/>
        <v>#DIV/0!</v>
      </c>
      <c r="S20" s="53" t="e">
        <f t="shared" si="3"/>
        <v>#DIV/0!</v>
      </c>
      <c r="T20" s="53" t="e">
        <f t="shared" si="3"/>
        <v>#DIV/0!</v>
      </c>
    </row>
  </sheetData>
  <mergeCells count="21">
    <mergeCell ref="A20:D20"/>
    <mergeCell ref="B7:C7"/>
    <mergeCell ref="A1:A2"/>
    <mergeCell ref="B1:C2"/>
    <mergeCell ref="D1:D2"/>
    <mergeCell ref="F1:H1"/>
    <mergeCell ref="O1:T1"/>
    <mergeCell ref="B3:C3"/>
    <mergeCell ref="A4:T4"/>
    <mergeCell ref="B6:C6"/>
    <mergeCell ref="I1:I2"/>
    <mergeCell ref="J1:N1"/>
    <mergeCell ref="B15:C15"/>
    <mergeCell ref="B16:C16"/>
    <mergeCell ref="B17:C17"/>
    <mergeCell ref="A9:D9"/>
    <mergeCell ref="B12:C12"/>
    <mergeCell ref="B13:C13"/>
    <mergeCell ref="B14:C14"/>
    <mergeCell ref="A11:T1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2025-03-12T10:49:37Z</dcterms:modified>
</cp:coreProperties>
</file>