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20" i="1" s="1"/>
  <c r="G19" i="1"/>
  <c r="G20" i="1" s="1"/>
  <c r="F19" i="1"/>
  <c r="F20" i="1" s="1"/>
  <c r="E19" i="1"/>
  <c r="E20" i="1" s="1"/>
  <c r="D19" i="1"/>
  <c r="T18" i="1"/>
  <c r="R18" i="1"/>
  <c r="Q18" i="1"/>
  <c r="Q19" i="1" s="1"/>
  <c r="Q20" i="1" s="1"/>
  <c r="P18" i="1"/>
  <c r="O18" i="1"/>
  <c r="O19" i="1" s="1"/>
  <c r="O20" i="1" s="1"/>
  <c r="N18" i="1"/>
  <c r="N19" i="1" s="1"/>
  <c r="N20" i="1" s="1"/>
  <c r="L18" i="1"/>
  <c r="L19" i="1" s="1"/>
  <c r="L20" i="1" s="1"/>
  <c r="K18" i="1"/>
  <c r="J18" i="1"/>
  <c r="H18" i="1"/>
  <c r="G18" i="1"/>
  <c r="F18" i="1"/>
  <c r="I18" i="1" s="1"/>
  <c r="T17" i="1"/>
  <c r="T19" i="1" s="1"/>
  <c r="T20" i="1" s="1"/>
  <c r="S17" i="1"/>
  <c r="S19" i="1" s="1"/>
  <c r="S20" i="1" s="1"/>
  <c r="R17" i="1"/>
  <c r="R19" i="1" s="1"/>
  <c r="R20" i="1" s="1"/>
  <c r="Q17" i="1"/>
  <c r="P17" i="1"/>
  <c r="P19" i="1" s="1"/>
  <c r="P20" i="1" s="1"/>
  <c r="O17" i="1"/>
  <c r="N17" i="1"/>
  <c r="K17" i="1"/>
  <c r="K19" i="1" s="1"/>
  <c r="K20" i="1" s="1"/>
  <c r="J17" i="1"/>
  <c r="J19" i="1" s="1"/>
  <c r="J20" i="1" s="1"/>
  <c r="I17" i="1"/>
  <c r="I19" i="1" s="1"/>
  <c r="I20" i="1" s="1"/>
  <c r="H17" i="1"/>
  <c r="H19" i="1" s="1"/>
  <c r="H20" i="1" s="1"/>
  <c r="G17" i="1"/>
  <c r="F17" i="1"/>
  <c r="T11" i="1"/>
  <c r="R11" i="1"/>
  <c r="Q11" i="1"/>
  <c r="P11" i="1"/>
  <c r="L11" i="1"/>
  <c r="J11" i="1"/>
  <c r="I11" i="1"/>
  <c r="H11" i="1"/>
  <c r="T10" i="1"/>
  <c r="S10" i="1"/>
  <c r="S11" i="1" s="1"/>
  <c r="R10" i="1"/>
  <c r="Q10" i="1"/>
  <c r="P10" i="1"/>
  <c r="O10" i="1"/>
  <c r="O11" i="1" s="1"/>
  <c r="N10" i="1"/>
  <c r="N11" i="1" s="1"/>
  <c r="M10" i="1"/>
  <c r="M11" i="1" s="1"/>
  <c r="L10" i="1"/>
  <c r="K10" i="1"/>
  <c r="K11" i="1" s="1"/>
  <c r="J10" i="1"/>
  <c r="I10" i="1"/>
  <c r="H10" i="1"/>
  <c r="G10" i="1"/>
  <c r="G11" i="1" s="1"/>
  <c r="F10" i="1"/>
  <c r="F11" i="1" s="1"/>
  <c r="E10" i="1"/>
  <c r="D10" i="1"/>
  <c r="I7" i="1"/>
</calcChain>
</file>

<file path=xl/sharedStrings.xml><?xml version="1.0" encoding="utf-8"?>
<sst xmlns="http://schemas.openxmlformats.org/spreadsheetml/2006/main" count="41" uniqueCount="39">
  <si>
    <t>№ рец. по сборнику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</si>
  <si>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</si>
  <si>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</si>
  <si>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</si>
  <si>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</si>
  <si>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</si>
  <si>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</si>
  <si>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</si>
  <si>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</si>
  <si>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</si>
  <si>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</si>
  <si>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</si>
  <si>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</si>
  <si>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</si>
  <si>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</si>
  <si>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</si>
  <si>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</si>
  <si>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</si>
  <si>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</si>
  <si>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</si>
  <si>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</si>
  <si>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 xml:space="preserve">Завтрак </t>
  </si>
  <si>
    <t>Каша манная молочная с маслом сливочным</t>
  </si>
  <si>
    <t>Булочка Ромашка</t>
  </si>
  <si>
    <t>Чай с лимоном 200/5</t>
  </si>
  <si>
    <t>Фрукт порционно яблоко</t>
  </si>
  <si>
    <t>пр</t>
  </si>
  <si>
    <t>Сок натуральный пром.производства</t>
  </si>
  <si>
    <t xml:space="preserve">Итого за Завтрак </t>
  </si>
  <si>
    <t>% от суточной нормы</t>
  </si>
  <si>
    <t>Обед (полноценный рацион питания)</t>
  </si>
  <si>
    <t>Капуста квашенная с горошком консервированным</t>
  </si>
  <si>
    <t>Рассольник ленинградский на м/б</t>
  </si>
  <si>
    <t xml:space="preserve">Жаркое по- домашнему </t>
  </si>
  <si>
    <t>Напиток лимонный</t>
  </si>
  <si>
    <t>ПР</t>
  </si>
  <si>
    <t>Хлеб ржано-пшеничный</t>
  </si>
  <si>
    <t>Хлеб пшеничный</t>
  </si>
  <si>
    <t>Итого за Обед (полноценный рацион питания)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</si>
</sst>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indent="1"/>
    </xf>
    <xf numFmtId="0" fontId="2" fillId="2" borderId="6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164" fontId="2" fillId="2" borderId="2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left" vertical="center" wrapText="1"/>
    </xf>
    <xf numFmtId="1" fontId="2" fillId="3" borderId="8" xfId="0" applyNumberFormat="1" applyFont="1" applyFill="1" applyBorder="1" applyAlignment="1">
      <alignment horizontal="center" vertical="top"/>
    </xf>
    <xf numFmtId="2" fontId="2" fillId="3" borderId="8" xfId="0" applyNumberFormat="1" applyFont="1" applyFill="1" applyBorder="1" applyAlignment="1">
      <alignment horizontal="center" vertical="top"/>
    </xf>
    <xf numFmtId="2" fontId="2" fillId="3" borderId="8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1" fontId="3" fillId="2" borderId="2" xfId="0" applyNumberFormat="1" applyFont="1" applyFill="1" applyBorder="1" applyAlignment="1"/>
    <xf numFmtId="2" fontId="3" fillId="2" borderId="2" xfId="0" applyNumberFormat="1" applyFont="1" applyFill="1" applyBorder="1" applyAlignment="1"/>
    <xf numFmtId="0" fontId="3" fillId="2" borderId="6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2" fontId="3" fillId="2" borderId="7" xfId="0" applyNumberFormat="1" applyFont="1" applyFill="1" applyBorder="1" applyAlignment="1">
      <alignment horizontal="left"/>
    </xf>
    <xf numFmtId="10" fontId="3" fillId="2" borderId="2" xfId="1" applyNumberFormat="1" applyFont="1" applyFill="1" applyBorder="1"/>
    <xf numFmtId="165" fontId="3" fillId="2" borderId="2" xfId="1" applyNumberFormat="1" applyFont="1" applyFill="1" applyBorder="1"/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6" fontId="2" fillId="2" borderId="2" xfId="0" applyNumberFormat="1" applyFont="1" applyFill="1" applyBorder="1" applyAlignment="1">
      <alignment horizontal="center" vertical="top"/>
    </xf>
    <xf numFmtId="1" fontId="2" fillId="2" borderId="2" xfId="2" applyNumberFormat="1" applyFont="1" applyFill="1" applyBorder="1" applyAlignment="1">
      <alignment horizontal="center" vertical="center"/>
    </xf>
    <xf numFmtId="0" fontId="2" fillId="2" borderId="6" xfId="2" applyNumberFormat="1" applyFont="1" applyFill="1" applyBorder="1" applyAlignment="1">
      <alignment horizontal="left" vertical="center" wrapText="1"/>
    </xf>
    <xf numFmtId="0" fontId="2" fillId="2" borderId="7" xfId="2" applyNumberFormat="1" applyFont="1" applyFill="1" applyBorder="1" applyAlignment="1">
      <alignment horizontal="left" vertical="center" wrapText="1"/>
    </xf>
    <xf numFmtId="1" fontId="2" fillId="2" borderId="2" xfId="2" applyNumberFormat="1" applyFont="1" applyFill="1" applyBorder="1" applyAlignment="1">
      <alignment horizontal="center" vertical="top"/>
    </xf>
    <xf numFmtId="2" fontId="2" fillId="2" borderId="2" xfId="2" applyNumberFormat="1" applyFont="1" applyFill="1" applyBorder="1" applyAlignment="1">
      <alignment horizontal="center" vertical="top"/>
    </xf>
    <xf numFmtId="0" fontId="2" fillId="2" borderId="2" xfId="2" applyNumberFormat="1" applyFont="1" applyFill="1" applyBorder="1" applyAlignment="1">
      <alignment horizontal="center" vertical="top"/>
    </xf>
    <xf numFmtId="166" fontId="2" fillId="2" borderId="2" xfId="2" applyNumberFormat="1" applyFont="1" applyFill="1" applyBorder="1" applyAlignment="1">
      <alignment horizontal="center" vertical="top"/>
    </xf>
    <xf numFmtId="164" fontId="2" fillId="2" borderId="2" xfId="2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top"/>
    </xf>
    <xf numFmtId="166" fontId="3" fillId="2" borderId="2" xfId="0" applyNumberFormat="1" applyFont="1" applyFill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sqref="A1:T20"/>
    </sheetView>
  </sheetViews>
  <sheetFormatPr defaultRowHeight="14.4" x14ac:dyDescent="0.3"/>
  <sheetData>
    <row r="1" spans="1:20" x14ac:dyDescent="0.3">
      <c r="A1" s="1" t="s">
        <v>0</v>
      </c>
      <c r="B1" s="1" t="s">
        <v>1</v>
      </c>
      <c r="C1" s="1"/>
      <c r="D1" s="1" t="s">
        <v>2</v>
      </c>
      <c r="E1" s="2"/>
      <c r="F1" s="3" t="s">
        <v>3</v>
      </c>
      <c r="G1" s="3"/>
      <c r="H1" s="3"/>
      <c r="I1" s="1" t="s">
        <v>4</v>
      </c>
      <c r="J1" s="3" t="s">
        <v>5</v>
      </c>
      <c r="K1" s="3"/>
      <c r="L1" s="3"/>
      <c r="M1" s="3"/>
      <c r="N1" s="3"/>
      <c r="O1" s="3" t="s">
        <v>6</v>
      </c>
      <c r="P1" s="3"/>
      <c r="Q1" s="3"/>
      <c r="R1" s="3"/>
      <c r="S1" s="3"/>
      <c r="T1" s="3"/>
    </row>
    <row r="2" spans="1:20" x14ac:dyDescent="0.3">
      <c r="A2" s="4"/>
      <c r="B2" s="5"/>
      <c r="C2" s="6"/>
      <c r="D2" s="4"/>
      <c r="E2" s="7"/>
      <c r="F2" s="8" t="s">
        <v>7</v>
      </c>
      <c r="G2" s="9" t="s">
        <v>8</v>
      </c>
      <c r="H2" s="9" t="s">
        <v>9</v>
      </c>
      <c r="I2" s="4"/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</row>
    <row r="3" spans="1:20" x14ac:dyDescent="0.3">
      <c r="A3" s="10">
        <v>1</v>
      </c>
      <c r="B3" s="11">
        <v>2</v>
      </c>
      <c r="C3" s="11"/>
      <c r="D3" s="12">
        <v>3</v>
      </c>
      <c r="E3" s="12"/>
      <c r="F3" s="13">
        <v>4</v>
      </c>
      <c r="G3" s="12">
        <v>5</v>
      </c>
      <c r="H3" s="12">
        <v>6</v>
      </c>
      <c r="I3" s="12">
        <v>7</v>
      </c>
      <c r="J3" s="12">
        <v>8</v>
      </c>
      <c r="K3" s="12">
        <v>9</v>
      </c>
      <c r="L3" s="12">
        <v>10</v>
      </c>
      <c r="M3" s="12">
        <v>11</v>
      </c>
      <c r="N3" s="12">
        <v>12</v>
      </c>
      <c r="O3" s="12">
        <v>13</v>
      </c>
      <c r="P3" s="12">
        <v>14</v>
      </c>
      <c r="Q3" s="12">
        <v>15</v>
      </c>
      <c r="R3" s="12">
        <v>16</v>
      </c>
      <c r="S3" s="12">
        <v>17</v>
      </c>
      <c r="T3" s="12">
        <v>18</v>
      </c>
    </row>
    <row r="4" spans="1:20" x14ac:dyDescent="0.3">
      <c r="A4" s="14" t="s">
        <v>21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x14ac:dyDescent="0.3">
      <c r="A5" s="10">
        <v>173</v>
      </c>
      <c r="B5" s="15" t="s">
        <v>22</v>
      </c>
      <c r="C5" s="16"/>
      <c r="D5" s="17">
        <v>200</v>
      </c>
      <c r="E5" s="18">
        <v>28.06</v>
      </c>
      <c r="F5" s="18">
        <v>7.3</v>
      </c>
      <c r="G5" s="18">
        <v>12.5</v>
      </c>
      <c r="H5" s="18">
        <v>54.3</v>
      </c>
      <c r="I5" s="18">
        <v>358.9</v>
      </c>
      <c r="J5" s="18">
        <v>0.14000000000000001</v>
      </c>
      <c r="K5" s="18">
        <v>0.18</v>
      </c>
      <c r="L5" s="18">
        <v>3.35</v>
      </c>
      <c r="M5" s="19">
        <v>3.6999999999999998E-2</v>
      </c>
      <c r="N5" s="20">
        <v>1.3</v>
      </c>
      <c r="O5" s="18">
        <v>147.6</v>
      </c>
      <c r="P5" s="18">
        <v>198.6</v>
      </c>
      <c r="Q5" s="17">
        <v>0</v>
      </c>
      <c r="R5" s="19">
        <v>0</v>
      </c>
      <c r="S5" s="18">
        <v>57.8</v>
      </c>
      <c r="T5" s="18">
        <v>1.3</v>
      </c>
    </row>
    <row r="6" spans="1:20" x14ac:dyDescent="0.3">
      <c r="A6" s="21">
        <v>3</v>
      </c>
      <c r="B6" s="22" t="s">
        <v>23</v>
      </c>
      <c r="C6" s="22"/>
      <c r="D6" s="23">
        <v>50</v>
      </c>
      <c r="E6" s="24">
        <v>17</v>
      </c>
      <c r="F6" s="24">
        <v>3.81</v>
      </c>
      <c r="G6" s="25">
        <v>2.77</v>
      </c>
      <c r="H6" s="24">
        <v>17.77</v>
      </c>
      <c r="I6" s="24">
        <v>142.9</v>
      </c>
      <c r="J6" s="24">
        <v>0.04</v>
      </c>
      <c r="K6" s="24">
        <v>0.02</v>
      </c>
      <c r="L6" s="23">
        <v>10</v>
      </c>
      <c r="M6" s="23">
        <v>0.02</v>
      </c>
      <c r="N6" s="24">
        <v>0.2</v>
      </c>
      <c r="O6" s="24">
        <v>16</v>
      </c>
      <c r="P6" s="24">
        <v>11</v>
      </c>
      <c r="Q6" s="23">
        <v>0.03</v>
      </c>
      <c r="R6" s="23">
        <v>2E-3</v>
      </c>
      <c r="S6" s="24">
        <v>9</v>
      </c>
      <c r="T6" s="24">
        <v>2.2000000000000002</v>
      </c>
    </row>
    <row r="7" spans="1:20" x14ac:dyDescent="0.3">
      <c r="A7" s="10">
        <v>377</v>
      </c>
      <c r="B7" s="26" t="s">
        <v>24</v>
      </c>
      <c r="C7" s="26"/>
      <c r="D7" s="17">
        <v>205</v>
      </c>
      <c r="E7" s="18">
        <v>4.53</v>
      </c>
      <c r="F7" s="18">
        <v>0.26</v>
      </c>
      <c r="G7" s="18">
        <v>0.06</v>
      </c>
      <c r="H7" s="18">
        <v>15.22</v>
      </c>
      <c r="I7" s="18">
        <f>F7*4+G7*9+H7*4</f>
        <v>62.46</v>
      </c>
      <c r="J7" s="18">
        <v>0</v>
      </c>
      <c r="K7" s="18">
        <v>0.01</v>
      </c>
      <c r="L7" s="18">
        <v>2.9</v>
      </c>
      <c r="M7" s="20">
        <v>0</v>
      </c>
      <c r="N7" s="18">
        <v>0.06</v>
      </c>
      <c r="O7" s="18">
        <v>8.0500000000000007</v>
      </c>
      <c r="P7" s="18">
        <v>9.7799999999999994</v>
      </c>
      <c r="Q7" s="18">
        <v>1.7000000000000001E-2</v>
      </c>
      <c r="R7" s="19">
        <v>0</v>
      </c>
      <c r="S7" s="18">
        <v>5.24</v>
      </c>
      <c r="T7" s="18">
        <v>0.87</v>
      </c>
    </row>
    <row r="8" spans="1:20" x14ac:dyDescent="0.3">
      <c r="A8" s="27">
        <v>338</v>
      </c>
      <c r="B8" s="26" t="s">
        <v>25</v>
      </c>
      <c r="C8" s="26"/>
      <c r="D8" s="17">
        <v>200</v>
      </c>
      <c r="E8" s="18">
        <v>28.71</v>
      </c>
      <c r="F8" s="18">
        <v>1.5</v>
      </c>
      <c r="G8" s="18">
        <v>0.5</v>
      </c>
      <c r="H8" s="18">
        <v>2.1</v>
      </c>
      <c r="I8" s="18">
        <v>94.5</v>
      </c>
      <c r="J8" s="18">
        <v>0.04</v>
      </c>
      <c r="K8" s="18">
        <v>0.02</v>
      </c>
      <c r="L8" s="17">
        <v>10</v>
      </c>
      <c r="M8" s="17">
        <v>0.02</v>
      </c>
      <c r="N8" s="18">
        <v>0.2</v>
      </c>
      <c r="O8" s="18">
        <v>16</v>
      </c>
      <c r="P8" s="18">
        <v>11</v>
      </c>
      <c r="Q8" s="17">
        <v>0.03</v>
      </c>
      <c r="R8" s="17">
        <v>2E-3</v>
      </c>
      <c r="S8" s="18">
        <v>9</v>
      </c>
      <c r="T8" s="18">
        <v>2.2000000000000002</v>
      </c>
    </row>
    <row r="9" spans="1:20" x14ac:dyDescent="0.3">
      <c r="A9" s="10" t="s">
        <v>26</v>
      </c>
      <c r="B9" s="26" t="s">
        <v>27</v>
      </c>
      <c r="C9" s="26"/>
      <c r="D9" s="17">
        <v>200</v>
      </c>
      <c r="E9" s="18"/>
      <c r="F9" s="18">
        <v>0.2</v>
      </c>
      <c r="G9" s="18">
        <v>0.2</v>
      </c>
      <c r="H9" s="18">
        <v>22.6</v>
      </c>
      <c r="I9" s="18">
        <v>90</v>
      </c>
      <c r="J9" s="18">
        <v>0</v>
      </c>
      <c r="K9" s="18">
        <v>0</v>
      </c>
      <c r="L9" s="18">
        <v>1.8</v>
      </c>
      <c r="M9" s="20">
        <v>0</v>
      </c>
      <c r="N9" s="18">
        <v>0</v>
      </c>
      <c r="O9" s="18">
        <v>16</v>
      </c>
      <c r="P9" s="18">
        <v>14</v>
      </c>
      <c r="Q9" s="18">
        <v>0</v>
      </c>
      <c r="R9" s="19">
        <v>0</v>
      </c>
      <c r="S9" s="18">
        <v>1</v>
      </c>
      <c r="T9" s="18">
        <v>0.2</v>
      </c>
    </row>
    <row r="10" spans="1:20" x14ac:dyDescent="0.3">
      <c r="A10" s="28" t="s">
        <v>28</v>
      </c>
      <c r="B10" s="28"/>
      <c r="C10" s="28"/>
      <c r="D10" s="29">
        <f t="shared" ref="D10:T10" si="0">SUM(D5:D8)</f>
        <v>655</v>
      </c>
      <c r="E10" s="30">
        <f t="shared" si="0"/>
        <v>78.300000000000011</v>
      </c>
      <c r="F10" s="30">
        <f t="shared" si="0"/>
        <v>12.87</v>
      </c>
      <c r="G10" s="30">
        <f t="shared" si="0"/>
        <v>15.83</v>
      </c>
      <c r="H10" s="30">
        <f t="shared" si="0"/>
        <v>89.389999999999986</v>
      </c>
      <c r="I10" s="30">
        <f t="shared" si="0"/>
        <v>658.76</v>
      </c>
      <c r="J10" s="30">
        <f t="shared" si="0"/>
        <v>0.22000000000000003</v>
      </c>
      <c r="K10" s="30">
        <f t="shared" si="0"/>
        <v>0.22999999999999998</v>
      </c>
      <c r="L10" s="30">
        <f t="shared" si="0"/>
        <v>26.25</v>
      </c>
      <c r="M10" s="30">
        <f t="shared" si="0"/>
        <v>7.6999999999999999E-2</v>
      </c>
      <c r="N10" s="30">
        <f t="shared" si="0"/>
        <v>1.76</v>
      </c>
      <c r="O10" s="30">
        <f t="shared" si="0"/>
        <v>187.65</v>
      </c>
      <c r="P10" s="30">
        <f t="shared" si="0"/>
        <v>230.38</v>
      </c>
      <c r="Q10" s="30">
        <f t="shared" si="0"/>
        <v>7.6999999999999999E-2</v>
      </c>
      <c r="R10" s="30">
        <f t="shared" si="0"/>
        <v>4.0000000000000001E-3</v>
      </c>
      <c r="S10" s="30">
        <f t="shared" si="0"/>
        <v>81.039999999999992</v>
      </c>
      <c r="T10" s="30">
        <f t="shared" si="0"/>
        <v>6.57</v>
      </c>
    </row>
    <row r="11" spans="1:20" x14ac:dyDescent="0.3">
      <c r="A11" s="31" t="s">
        <v>29</v>
      </c>
      <c r="B11" s="32"/>
      <c r="C11" s="32"/>
      <c r="D11" s="33"/>
      <c r="E11" s="34"/>
      <c r="F11" s="35" t="e">
        <f t="shared" ref="F11:T11" si="1">F10/F27</f>
        <v>#DIV/0!</v>
      </c>
      <c r="G11" s="36" t="e">
        <f t="shared" si="1"/>
        <v>#DIV/0!</v>
      </c>
      <c r="H11" s="36" t="e">
        <f t="shared" si="1"/>
        <v>#DIV/0!</v>
      </c>
      <c r="I11" s="36" t="e">
        <f t="shared" si="1"/>
        <v>#DIV/0!</v>
      </c>
      <c r="J11" s="36" t="e">
        <f t="shared" si="1"/>
        <v>#DIV/0!</v>
      </c>
      <c r="K11" s="36" t="e">
        <f t="shared" si="1"/>
        <v>#DIV/0!</v>
      </c>
      <c r="L11" s="36" t="e">
        <f t="shared" si="1"/>
        <v>#DIV/0!</v>
      </c>
      <c r="M11" s="36" t="e">
        <f t="shared" si="1"/>
        <v>#DIV/0!</v>
      </c>
      <c r="N11" s="36" t="e">
        <f t="shared" si="1"/>
        <v>#DIV/0!</v>
      </c>
      <c r="O11" s="36" t="e">
        <f t="shared" si="1"/>
        <v>#DIV/0!</v>
      </c>
      <c r="P11" s="36" t="e">
        <f t="shared" si="1"/>
        <v>#DIV/0!</v>
      </c>
      <c r="Q11" s="36" t="e">
        <f t="shared" si="1"/>
        <v>#DIV/0!</v>
      </c>
      <c r="R11" s="36" t="e">
        <f t="shared" si="1"/>
        <v>#DIV/0!</v>
      </c>
      <c r="S11" s="36" t="e">
        <f t="shared" si="1"/>
        <v>#DIV/0!</v>
      </c>
      <c r="T11" s="36" t="e">
        <f t="shared" si="1"/>
        <v>#DIV/0!</v>
      </c>
    </row>
    <row r="12" spans="1:20" x14ac:dyDescent="0.3">
      <c r="A12" s="14" t="s">
        <v>30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x14ac:dyDescent="0.3">
      <c r="A13" s="37">
        <v>49</v>
      </c>
      <c r="B13" s="38" t="s">
        <v>31</v>
      </c>
      <c r="C13" s="39"/>
      <c r="D13" s="40">
        <v>110</v>
      </c>
      <c r="E13" s="41">
        <v>15.43</v>
      </c>
      <c r="F13" s="41">
        <v>1.5669999999999999</v>
      </c>
      <c r="G13" s="41">
        <v>12.03</v>
      </c>
      <c r="H13" s="41">
        <v>8.7799999999999994</v>
      </c>
      <c r="I13" s="41">
        <v>149.69999999999999</v>
      </c>
      <c r="J13" s="42">
        <v>0.05</v>
      </c>
      <c r="K13" s="41">
        <v>0.05</v>
      </c>
      <c r="L13" s="41">
        <v>20.667000000000002</v>
      </c>
      <c r="M13" s="42">
        <v>2E-3</v>
      </c>
      <c r="N13" s="40">
        <v>2.5</v>
      </c>
      <c r="O13" s="41">
        <v>32.83</v>
      </c>
      <c r="P13" s="41">
        <v>33.85</v>
      </c>
      <c r="Q13" s="42">
        <v>0.5</v>
      </c>
      <c r="R13" s="42">
        <v>2E-3</v>
      </c>
      <c r="S13" s="41">
        <v>16.63</v>
      </c>
      <c r="T13" s="41">
        <v>0.56000000000000005</v>
      </c>
    </row>
    <row r="14" spans="1:20" x14ac:dyDescent="0.3">
      <c r="A14" s="10">
        <v>96</v>
      </c>
      <c r="B14" s="15" t="s">
        <v>32</v>
      </c>
      <c r="C14" s="16"/>
      <c r="D14" s="20">
        <v>250</v>
      </c>
      <c r="E14" s="18">
        <v>15.3</v>
      </c>
      <c r="F14" s="18">
        <v>2.6</v>
      </c>
      <c r="G14" s="18">
        <v>6.13</v>
      </c>
      <c r="H14" s="18">
        <v>17.03</v>
      </c>
      <c r="I14" s="18">
        <v>133.69</v>
      </c>
      <c r="J14" s="20">
        <v>0.12</v>
      </c>
      <c r="K14" s="20">
        <v>7.3999999999999996E-2</v>
      </c>
      <c r="L14" s="18">
        <v>16</v>
      </c>
      <c r="M14" s="19">
        <v>0.04</v>
      </c>
      <c r="N14" s="18">
        <v>0</v>
      </c>
      <c r="O14" s="18">
        <v>25.3</v>
      </c>
      <c r="P14" s="18">
        <v>71.099999999999994</v>
      </c>
      <c r="Q14" s="18">
        <v>0.38</v>
      </c>
      <c r="R14" s="19">
        <v>3.0000000000000001E-3</v>
      </c>
      <c r="S14" s="18">
        <v>26.7</v>
      </c>
      <c r="T14" s="18">
        <v>0.95</v>
      </c>
    </row>
    <row r="15" spans="1:20" x14ac:dyDescent="0.3">
      <c r="A15" s="10">
        <v>259</v>
      </c>
      <c r="B15" s="15" t="s">
        <v>33</v>
      </c>
      <c r="C15" s="16"/>
      <c r="D15" s="17">
        <v>220</v>
      </c>
      <c r="E15" s="18">
        <v>55.86</v>
      </c>
      <c r="F15" s="18">
        <v>15.69</v>
      </c>
      <c r="G15" s="18">
        <v>16.510000000000002</v>
      </c>
      <c r="H15" s="18">
        <v>28.06</v>
      </c>
      <c r="I15" s="18">
        <v>323.63</v>
      </c>
      <c r="J15" s="18">
        <v>0.24</v>
      </c>
      <c r="K15" s="18">
        <v>0.22</v>
      </c>
      <c r="L15" s="18">
        <v>34.43</v>
      </c>
      <c r="M15" s="19">
        <v>0.06</v>
      </c>
      <c r="N15" s="20">
        <v>0.38</v>
      </c>
      <c r="O15" s="18">
        <v>46.42</v>
      </c>
      <c r="P15" s="43">
        <v>239.99</v>
      </c>
      <c r="Q15" s="43">
        <v>3.85</v>
      </c>
      <c r="R15" s="19">
        <v>2E-3</v>
      </c>
      <c r="S15" s="18">
        <v>61.45</v>
      </c>
      <c r="T15" s="18">
        <v>3.65</v>
      </c>
    </row>
    <row r="16" spans="1:20" x14ac:dyDescent="0.3">
      <c r="A16" s="44">
        <v>699</v>
      </c>
      <c r="B16" s="45" t="s">
        <v>34</v>
      </c>
      <c r="C16" s="46"/>
      <c r="D16" s="47">
        <v>200</v>
      </c>
      <c r="E16" s="48">
        <v>6.4</v>
      </c>
      <c r="F16" s="48">
        <v>0.1</v>
      </c>
      <c r="G16" s="49">
        <v>0</v>
      </c>
      <c r="H16" s="50">
        <v>15.7</v>
      </c>
      <c r="I16" s="48">
        <v>63.2</v>
      </c>
      <c r="J16" s="49">
        <v>1.7999999999999999E-2</v>
      </c>
      <c r="K16" s="49">
        <v>1.2E-2</v>
      </c>
      <c r="L16" s="50">
        <v>8</v>
      </c>
      <c r="M16" s="49">
        <v>0</v>
      </c>
      <c r="N16" s="48">
        <v>0.2</v>
      </c>
      <c r="O16" s="48">
        <v>10.8</v>
      </c>
      <c r="P16" s="48">
        <v>1.7</v>
      </c>
      <c r="Q16" s="48">
        <v>0</v>
      </c>
      <c r="R16" s="51">
        <v>0</v>
      </c>
      <c r="S16" s="48">
        <v>5.8</v>
      </c>
      <c r="T16" s="48">
        <v>1.6</v>
      </c>
    </row>
    <row r="17" spans="1:20" x14ac:dyDescent="0.3">
      <c r="A17" s="52" t="s">
        <v>35</v>
      </c>
      <c r="B17" s="15" t="s">
        <v>36</v>
      </c>
      <c r="C17" s="16"/>
      <c r="D17" s="17">
        <v>40</v>
      </c>
      <c r="E17" s="18">
        <v>2.76</v>
      </c>
      <c r="F17" s="18">
        <f>2.64*D17/40</f>
        <v>2.64</v>
      </c>
      <c r="G17" s="18">
        <f>0.48*D17/40</f>
        <v>0.48</v>
      </c>
      <c r="H17" s="18">
        <f>13.68*D17/40</f>
        <v>13.680000000000001</v>
      </c>
      <c r="I17" s="43">
        <f>F17*4+G17*9+H17*4</f>
        <v>69.600000000000009</v>
      </c>
      <c r="J17" s="20">
        <f>0.08*D17/40</f>
        <v>0.08</v>
      </c>
      <c r="K17" s="18">
        <f>0.04*D17/40</f>
        <v>0.04</v>
      </c>
      <c r="L17" s="17">
        <v>0</v>
      </c>
      <c r="M17" s="17">
        <v>0</v>
      </c>
      <c r="N17" s="18">
        <f>2.4*D17/40</f>
        <v>2.4</v>
      </c>
      <c r="O17" s="18">
        <f>14*D17/40</f>
        <v>14</v>
      </c>
      <c r="P17" s="18">
        <f>63.2*D17/40</f>
        <v>63.2</v>
      </c>
      <c r="Q17" s="18">
        <f>1.2*D17/40</f>
        <v>1.2</v>
      </c>
      <c r="R17" s="19">
        <f>0.001*D17/40</f>
        <v>1E-3</v>
      </c>
      <c r="S17" s="18">
        <f>9.4*D17/40</f>
        <v>9.4</v>
      </c>
      <c r="T17" s="20">
        <f>0.78*D17/40</f>
        <v>0.78</v>
      </c>
    </row>
    <row r="18" spans="1:20" x14ac:dyDescent="0.3">
      <c r="A18" s="53" t="s">
        <v>35</v>
      </c>
      <c r="B18" s="15" t="s">
        <v>37</v>
      </c>
      <c r="C18" s="16"/>
      <c r="D18" s="17">
        <v>30</v>
      </c>
      <c r="E18" s="18">
        <v>2.25</v>
      </c>
      <c r="F18" s="18">
        <f>1.52*D18/30</f>
        <v>1.52</v>
      </c>
      <c r="G18" s="19">
        <f>0.16*D18/30</f>
        <v>0.16</v>
      </c>
      <c r="H18" s="19">
        <f>9.84*D18/30</f>
        <v>9.84</v>
      </c>
      <c r="I18" s="19">
        <f>F18*4+G18*9+H18*4</f>
        <v>46.879999999999995</v>
      </c>
      <c r="J18" s="19">
        <f>0.02*D18/30</f>
        <v>0.02</v>
      </c>
      <c r="K18" s="19">
        <f>0.01*D18/30</f>
        <v>0.01</v>
      </c>
      <c r="L18" s="19">
        <f>0.44*D18/30</f>
        <v>0.44</v>
      </c>
      <c r="M18" s="19">
        <v>0</v>
      </c>
      <c r="N18" s="19">
        <f>0.7*D18/30</f>
        <v>0.7</v>
      </c>
      <c r="O18" s="19">
        <f>4*D18/30</f>
        <v>4</v>
      </c>
      <c r="P18" s="19">
        <f>13*D18/30</f>
        <v>13</v>
      </c>
      <c r="Q18" s="19">
        <f>0.008*D18/30</f>
        <v>8.0000000000000002E-3</v>
      </c>
      <c r="R18" s="19">
        <f>0.001*D18/30</f>
        <v>1E-3</v>
      </c>
      <c r="S18" s="19">
        <v>0</v>
      </c>
      <c r="T18" s="19">
        <f>0.22*D18/30</f>
        <v>0.22</v>
      </c>
    </row>
    <row r="19" spans="1:20" x14ac:dyDescent="0.3">
      <c r="A19" s="28" t="s">
        <v>38</v>
      </c>
      <c r="B19" s="28"/>
      <c r="C19" s="28"/>
      <c r="D19" s="29">
        <f t="shared" ref="D19:I19" si="2">SUM(D13:D18)</f>
        <v>850</v>
      </c>
      <c r="E19" s="30">
        <f t="shared" si="2"/>
        <v>98.000000000000014</v>
      </c>
      <c r="F19" s="54">
        <f t="shared" si="2"/>
        <v>24.117000000000001</v>
      </c>
      <c r="G19" s="54">
        <f t="shared" si="2"/>
        <v>35.309999999999995</v>
      </c>
      <c r="H19" s="54">
        <f t="shared" si="2"/>
        <v>93.090000000000018</v>
      </c>
      <c r="I19" s="55">
        <f t="shared" si="2"/>
        <v>786.7</v>
      </c>
      <c r="J19" s="54">
        <f t="shared" ref="J19:S19" si="3">SUM(J13:J18)</f>
        <v>0.52800000000000002</v>
      </c>
      <c r="K19" s="54">
        <f t="shared" si="3"/>
        <v>0.40599999999999997</v>
      </c>
      <c r="L19" s="54">
        <f t="shared" si="3"/>
        <v>79.537000000000006</v>
      </c>
      <c r="M19" s="54">
        <f t="shared" si="3"/>
        <v>0.10200000000000001</v>
      </c>
      <c r="N19" s="54">
        <f t="shared" si="3"/>
        <v>6.1800000000000006</v>
      </c>
      <c r="O19" s="54">
        <f t="shared" si="3"/>
        <v>133.35</v>
      </c>
      <c r="P19" s="54">
        <f t="shared" si="3"/>
        <v>422.84</v>
      </c>
      <c r="Q19" s="54">
        <f t="shared" si="3"/>
        <v>5.9380000000000006</v>
      </c>
      <c r="R19" s="56">
        <f t="shared" si="3"/>
        <v>9.0000000000000011E-3</v>
      </c>
      <c r="S19" s="54">
        <f t="shared" si="3"/>
        <v>119.98</v>
      </c>
      <c r="T19" s="54">
        <f>SUM(T13:T18)</f>
        <v>7.76</v>
      </c>
    </row>
    <row r="20" spans="1:20" x14ac:dyDescent="0.3">
      <c r="A20" s="31" t="s">
        <v>29</v>
      </c>
      <c r="B20" s="32"/>
      <c r="C20" s="32"/>
      <c r="D20" s="33"/>
      <c r="E20" s="34">
        <f>98-E19</f>
        <v>0</v>
      </c>
      <c r="F20" s="35" t="e">
        <f t="shared" ref="F20:T20" si="4">F19/F27</f>
        <v>#DIV/0!</v>
      </c>
      <c r="G20" s="36" t="e">
        <f t="shared" si="4"/>
        <v>#DIV/0!</v>
      </c>
      <c r="H20" s="36" t="e">
        <f t="shared" si="4"/>
        <v>#DIV/0!</v>
      </c>
      <c r="I20" s="36" t="e">
        <f t="shared" si="4"/>
        <v>#DIV/0!</v>
      </c>
      <c r="J20" s="36" t="e">
        <f t="shared" si="4"/>
        <v>#DIV/0!</v>
      </c>
      <c r="K20" s="36" t="e">
        <f t="shared" si="4"/>
        <v>#DIV/0!</v>
      </c>
      <c r="L20" s="36" t="e">
        <f t="shared" si="4"/>
        <v>#DIV/0!</v>
      </c>
      <c r="M20" s="36" t="e">
        <f t="shared" si="4"/>
        <v>#DIV/0!</v>
      </c>
      <c r="N20" s="36" t="e">
        <f t="shared" si="4"/>
        <v>#DIV/0!</v>
      </c>
      <c r="O20" s="36" t="e">
        <f t="shared" si="4"/>
        <v>#DIV/0!</v>
      </c>
      <c r="P20" s="36" t="e">
        <f t="shared" si="4"/>
        <v>#DIV/0!</v>
      </c>
      <c r="Q20" s="36" t="e">
        <f t="shared" si="4"/>
        <v>#DIV/0!</v>
      </c>
      <c r="R20" s="36" t="e">
        <f t="shared" si="4"/>
        <v>#DIV/0!</v>
      </c>
      <c r="S20" s="36" t="e">
        <f t="shared" si="4"/>
        <v>#DIV/0!</v>
      </c>
      <c r="T20" s="36" t="e">
        <f t="shared" si="4"/>
        <v>#DIV/0!</v>
      </c>
    </row>
  </sheetData>
  <mergeCells count="23">
    <mergeCell ref="B15:C15"/>
    <mergeCell ref="B16:C16"/>
    <mergeCell ref="B17:C17"/>
    <mergeCell ref="B18:C18"/>
    <mergeCell ref="A20:D20"/>
    <mergeCell ref="B8:C8"/>
    <mergeCell ref="B9:C9"/>
    <mergeCell ref="A11:D11"/>
    <mergeCell ref="A12:T12"/>
    <mergeCell ref="B13:C13"/>
    <mergeCell ref="B14:C14"/>
    <mergeCell ref="O1:T1"/>
    <mergeCell ref="B3:C3"/>
    <mergeCell ref="A4:T4"/>
    <mergeCell ref="B5:C5"/>
    <mergeCell ref="B6:C6"/>
    <mergeCell ref="B7:C7"/>
    <mergeCell ref="A1:A2"/>
    <mergeCell ref="B1:C2"/>
    <mergeCell ref="D1:D2"/>
    <mergeCell ref="F1:H1"/>
    <mergeCell ref="I1:I2"/>
    <mergeCell ref="J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2025-03-13T10:51:37Z</dcterms:modified>
</cp:coreProperties>
</file>